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11-2023 - Apoio Administrativo DF, PR e PE\"/>
    </mc:Choice>
  </mc:AlternateContent>
  <xr:revisionPtr revIDLastSave="0" documentId="8_{2C38AF3C-55B6-4E1F-85E1-C64CFFD2352C}" xr6:coauthVersionLast="47" xr6:coauthVersionMax="47" xr10:uidLastSave="{00000000-0000-0000-0000-000000000000}"/>
  <bookViews>
    <workbookView xWindow="4710" yWindow="570" windowWidth="13980" windowHeight="14715" tabRatio="661" xr2:uid="{00000000-000D-0000-FFFF-FFFF00000000}"/>
  </bookViews>
  <sheets>
    <sheet name="Recepcionista"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0" i="17" l="1"/>
  <c r="H180" i="17"/>
  <c r="D180" i="17"/>
  <c r="A180" i="17"/>
  <c r="E60" i="12"/>
  <c r="I88" i="17"/>
  <c r="E77" i="12"/>
  <c r="E10" i="12"/>
  <c r="K63" i="11"/>
  <c r="K62" i="11"/>
  <c r="K61" i="11"/>
  <c r="K60" i="11"/>
  <c r="K59" i="11"/>
  <c r="K58" i="11"/>
  <c r="K17" i="11"/>
  <c r="K16" i="11"/>
  <c r="K15" i="11"/>
  <c r="K14" i="11"/>
  <c r="K13" i="11"/>
  <c r="K12" i="11"/>
  <c r="K11" i="11"/>
  <c r="I182" i="17" l="1"/>
  <c r="E79" i="12"/>
  <c r="E81" i="12" s="1"/>
  <c r="L58" i="11"/>
  <c r="L60" i="11"/>
  <c r="L63" i="11"/>
  <c r="L62" i="11"/>
  <c r="L61" i="11"/>
  <c r="L59" i="11"/>
  <c r="K66" i="11" l="1"/>
  <c r="K68" i="11" s="1"/>
  <c r="B171" i="17"/>
  <c r="B169" i="17"/>
  <c r="B168" i="17"/>
  <c r="B167" i="17"/>
  <c r="B166" i="17"/>
  <c r="B165" i="17"/>
  <c r="H158" i="17"/>
  <c r="I132" i="17"/>
  <c r="I137" i="17" s="1"/>
  <c r="H132" i="17"/>
  <c r="H107" i="17"/>
  <c r="H75" i="17"/>
  <c r="H127" i="17" s="1"/>
  <c r="H52" i="17"/>
  <c r="H54" i="17" s="1"/>
  <c r="H56" i="17" s="1"/>
  <c r="I39" i="17"/>
  <c r="I40" i="17" s="1"/>
  <c r="H110" i="17" l="1"/>
  <c r="I41" i="17"/>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7" i="11"/>
  <c r="L16" i="11"/>
  <c r="L15" i="11"/>
  <c r="L14" i="11"/>
  <c r="L13" i="11"/>
  <c r="L12" i="11"/>
  <c r="L11" i="11"/>
  <c r="K19" i="11" l="1"/>
  <c r="K21" i="11" s="1"/>
  <c r="K71"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J27" i="10" l="1"/>
  <c r="P31" i="10"/>
  <c r="E59" i="12"/>
  <c r="I89" i="17" s="1"/>
  <c r="E9" i="12" l="1"/>
  <c r="H1" i="6" l="1"/>
  <c r="E13" i="8"/>
  <c r="E12" i="8"/>
  <c r="E21" i="12"/>
  <c r="P39" i="8" l="1"/>
  <c r="C26" i="8"/>
  <c r="G26" i="8"/>
  <c r="G39" i="8"/>
  <c r="E23" i="12"/>
  <c r="E25" i="12" s="1"/>
  <c r="I85" i="17" s="1"/>
  <c r="J91" i="8" l="1"/>
  <c r="G25" i="8"/>
  <c r="G51" i="8"/>
  <c r="C51" i="8"/>
  <c r="C25" i="8"/>
  <c r="B89" i="8"/>
  <c r="G76" i="8"/>
  <c r="B88" i="8"/>
  <c r="B87" i="8"/>
  <c r="B86" i="8"/>
  <c r="B85" i="8"/>
  <c r="P65" i="8"/>
  <c r="E42" i="12"/>
  <c r="C17" i="9"/>
  <c r="C16" i="9"/>
  <c r="I87" i="17" l="1"/>
  <c r="G52" i="8"/>
  <c r="G65" i="8" l="1"/>
  <c r="C52" i="8"/>
  <c r="G63" i="8" l="1"/>
  <c r="G37" i="8"/>
  <c r="H9" i="9"/>
  <c r="C9" i="9"/>
  <c r="F19" i="9" l="1"/>
  <c r="E12" i="12"/>
  <c r="I84" i="17" s="1"/>
  <c r="I90" i="17" s="1"/>
  <c r="I101" i="17" s="1"/>
  <c r="I102" i="17" s="1"/>
  <c r="I166" i="17" l="1"/>
  <c r="I170" i="17" s="1"/>
  <c r="I152" i="17" s="1"/>
  <c r="I153" i="17" s="1"/>
  <c r="I172" i="17" l="1"/>
  <c r="I156" i="17" l="1"/>
  <c r="I157" i="17"/>
  <c r="I155" i="17"/>
  <c r="D7" i="10"/>
  <c r="J52" i="8"/>
  <c r="G47" i="8"/>
  <c r="G59" i="8"/>
  <c r="C20" i="8"/>
  <c r="C5" i="9"/>
  <c r="C47" i="8"/>
  <c r="D46" i="10"/>
  <c r="G33" i="8"/>
  <c r="H5" i="9"/>
  <c r="G20" i="8"/>
  <c r="E51" i="12" l="1"/>
  <c r="E52" i="12" s="1"/>
  <c r="I87" i="8"/>
  <c r="I91" i="8" s="1"/>
  <c r="C6" i="9" l="1"/>
  <c r="C7" i="9" s="1"/>
  <c r="C11" i="9" s="1"/>
  <c r="G22" i="8" s="1"/>
  <c r="G74" i="8"/>
  <c r="G78" i="8" s="1"/>
  <c r="H89" i="8" s="1"/>
  <c r="G34" i="8"/>
  <c r="G35" i="8" s="1"/>
  <c r="G41" i="8" s="1"/>
  <c r="G60" i="8"/>
  <c r="G61" i="8" s="1"/>
  <c r="G67" i="8" s="1"/>
  <c r="H6" i="9"/>
  <c r="H7" i="9" s="1"/>
  <c r="H11" i="9" s="1"/>
  <c r="P33" i="8" s="1"/>
  <c r="P35" i="8" s="1"/>
  <c r="P41" i="8"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<sst xmlns="http://schemas.openxmlformats.org/spreadsheetml/2006/main" count="897" uniqueCount="469">
  <si>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</si>
  <si>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</si>
  <si>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</si>
  <si>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</si>
  <si>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</si>
  <si>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</si>
  <si>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</si>
  <si>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</si>
  <si>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</si>
  <si>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</si>
  <si>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</si>
  <si>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</si>
  <si>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</si>
  <si>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</si>
  <si>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</si>
  <si>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</si>
  <si>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</si>
  <si>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</si>
  <si>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</si>
  <si>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</si>
  <si>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</si>
  <si>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</si>
  <si>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</si>
  <si>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</si>
  <si>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</si>
  <si>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</si>
  <si>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</si>
  <si>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</si>
  <si>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</si>
  <si>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</si>
  <si>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</si>
  <si>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</si>
  <si>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</si>
  <si>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</si>
  <si>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</si>
  <si>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</si>
  <si>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</si>
  <si>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</si>
  <si>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</si>
  <si>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</si>
  <si>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</si>
  <si>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</si>
  <si>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</si>
  <si>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</si>
  <si>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</si>
  <si>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</si>
  <si>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</si>
  <si>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</si>
  <si>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</si>
  <si>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</si>
  <si>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</si>
  <si>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</si>
  <si>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</si>
  <si>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</si>
  <si>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</si>
  <si>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</si>
  <si>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</si>
  <si>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</si>
  <si>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</si>
  <si>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</si>
  <si>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</si>
  <si>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</si>
  <si>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</si>
  <si>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</si>
  <si>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</si>
  <si>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</si>
  <si>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</si>
  <si>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</si>
  <si>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</si>
  <si>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</si>
  <si>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</si>
  <si>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</si>
  <si>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</si>
  <si>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</si>
  <si>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</si>
  <si>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</si>
  <si>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</si>
  <si>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</si>
  <si>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</si>
  <si>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</si>
  <si>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</si>
  <si>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</si>
  <si>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</si>
  <si>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</si>
  <si>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</si>
  <si>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</si>
  <si>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</si>
  <si>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</si>
  <si>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</si>
  <si>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</si>
  <si>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</si>
  <si>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</si>
  <si>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</si>
  <si>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</si>
  <si>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</si>
  <si>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</si>
  <si>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</si>
  <si>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</si>
  <si>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</si>
  <si>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</si>
  <si>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</si>
  <si>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</si>
  <si>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</si>
  <si>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</si>
  <si>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</si>
  <si>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</si>
  <si>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</si>
  <si>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</si>
  <si>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</si>
  <si>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</si>
  <si>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</si>
  <si>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</si>
  <si>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</si>
  <si>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</si>
  <si>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</si>
  <si>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</si>
  <si>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</si>
  <si>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</si>
  <si>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</si>
  <si>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</si>
  <si>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</si>
  <si>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</si>
  <si>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</si>
  <si>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</si>
  <si>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</si>
  <si>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</si>
  <si>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</si>
  <si>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</si>
  <si>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</si>
  <si>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</si>
  <si>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</si>
  <si>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</si>
  <si>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</si>
  <si>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</si>
  <si>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</si>
  <si>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</si>
  <si>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</si>
  <si>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</si>
  <si>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</si>
  <si>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</si>
  <si>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</si>
  <si>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</si>
  <si>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</si>
  <si>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</si>
  <si>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</si>
  <si>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</si>
  <si>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</si>
  <si>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</si>
  <si>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</si>
  <si>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</si>
  <si>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</si>
  <si>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</si>
  <si>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</si>
  <si>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</si>
  <si>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</si>
  <si>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</si>
  <si>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</si>
  <si>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</si>
  <si>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</si>
  <si>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</si>
  <si>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</si>
  <si>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</si>
  <si>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</si>
  <si>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</si>
  <si>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</si>
  <si>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</si>
  <si>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</si>
  <si>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</si>
  <si>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</si>
  <si>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</si>
  <si>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</si>
  <si>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</si>
  <si>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</si>
  <si>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</si>
  <si>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</si>
  <si>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</si>
  <si>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</si>
  <si>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</si>
  <si>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</si>
  <si>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</si>
  <si>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</si>
  <si>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</si>
  <si>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</si>
  <si>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</si>
  <si>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</si>
  <si>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</si>
  <si>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</si>
  <si>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</si>
  <si>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</si>
  <si>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</si>
  <si>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</si>
  <si>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</si>
  <si>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</si>
  <si>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</si>
  <si>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</si>
  <si>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</si>
  <si>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</si>
  <si>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</si>
  <si>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</si>
  <si>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</si>
  <si>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</si>
  <si>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</si>
  <si>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</si>
  <si>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</si>
  <si>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</si>
  <si>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</si>
  <si>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</si>
  <si>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</si>
  <si>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</si>
  <si>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</si>
  <si>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</si>
  <si>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</si>
  <si>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</si>
  <si>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</si>
  <si>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</si>
  <si>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</si>
  <si>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</si>
  <si>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</si>
  <si>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</si>
  <si>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</si>
  <si>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</si>
  <si>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</si>
  <si>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</si>
  <si>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</si>
  <si>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</si>
  <si>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</si>
  <si>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</si>
  <si>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</si>
  <si>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</si>
  <si>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</si>
  <si>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</si>
  <si>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</si>
  <si>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</si>
  <si>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</si>
  <si>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</si>
  <si>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</si>
  <si>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</si>
  <si>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</si>
  <si>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</si>
  <si>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</si>
  <si>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</si>
  <si>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</si>
  <si>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</si>
  <si>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</si>
  <si>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</si>
  <si>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</si>
  <si>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</si>
  <si>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</si>
  <si>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</si>
  <si>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</si>
  <si>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</si>
  <si>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</si>
  <si>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</si>
  <si>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</si>
  <si>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</si>
  <si>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</si>
  <si>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</si>
  <si>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</si>
  <si>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</si>
  <si>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</si>
  <si>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</si>
  <si>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</si>
  <si>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</si>
  <si>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</si>
  <si>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</si>
  <si>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</si>
  <si>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</si>
  <si>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</si>
  <si>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</si>
  <si>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</si>
  <si>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</si>
  <si>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</si>
  <si>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</si>
  <si>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</si>
  <si>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</si>
  <si>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</si>
  <si>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</si>
  <si>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</si>
  <si>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</si>
  <si>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</si>
  <si>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</si>
  <si>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</si>
  <si>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</si>
  <si>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</si>
  <si>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</si>
  <si>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</si>
  <si>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</si>
  <si>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</si>
  <si>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</si>
  <si>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</si>
  <si>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</si>
  <si>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</si>
  <si>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</si>
  <si>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</si>
  <si>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</si>
  <si>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</si>
  <si>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</si>
  <si>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</si>
  <si>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</si>
  <si>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</si>
  <si>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</si>
  <si>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</si>
  <si>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</si>
  <si>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</si>
  <si>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</si>
  <si>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</si>
  <si>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</si>
  <si>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</si>
  <si>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</si>
  <si>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</si>
  <si>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</si>
  <si>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</si>
  <si>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</si>
  <si>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</si>
  <si>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</si>
  <si>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</si>
  <si>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</si>
  <si>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</si>
  <si>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</si>
  <si>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</si>
  <si>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</si>
  <si>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</si>
  <si>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</si>
  <si>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</si>
  <si>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</si>
  <si>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</si>
  <si>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</si>
  <si>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</si>
  <si>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</si>
  <si>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</si>
  <si>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</si>
  <si>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</si>
  <si>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</si>
  <si>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</si>
  <si>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</si>
  <si>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</si>
  <si>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</si>
  <si>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</si>
  <si>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</si>
  <si>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</si>
  <si>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</si>
  <si>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</si>
  <si>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</si>
  <si>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</si>
  <si>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</si>
  <si>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</si>
  <si>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</si>
  <si>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</si>
  <si>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</si>
  <si>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</si>
  <si>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</si>
  <si>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</si>
  <si>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</si>
  <si>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</si>
  <si>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</si>
  <si>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</si>
  <si>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</si>
  <si>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</si>
  <si>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</si>
  <si>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</si>
  <si>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</si>
  <si>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</si>
  <si>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</si>
  <si>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</si>
  <si>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</si>
  <si>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</si>
  <si>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</si>
  <si>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</si>
  <si>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</si>
  <si>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</si>
  <si>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</si>
  <si>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</si>
  <si>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</si>
  <si>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</si>
  <si>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</si>
  <si>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</si>
  <si>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</si>
  <si>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</si>
  <si>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</si>
  <si>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</si>
  <si>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</si>
  <si>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</si>
  <si>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</si>
  <si>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</si>
  <si>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</si>
  <si>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</si>
  <si>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</si>
  <si>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</si>
  <si>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</si>
  <si>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</si>
  <si>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</si>
  <si>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</si>
  <si>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</si>
  <si>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</si>
  <si>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</si>
  <si>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</si>
  <si>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</si>
  <si>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</si>
  <si>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</si>
  <si>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</si>
  <si>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</si>
  <si>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</si>
  <si>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</si>
  <si>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</si>
  <si>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</si>
  <si>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</si>
  <si>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</si>
  <si>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</si>
  <si>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</si>
  <si>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</si>
  <si>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</si>
  <si>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</si>
  <si>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</si>
  <si>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</si>
  <si>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</si>
  <si>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</si>
  <si>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</si>
  <si>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</si>
  <si>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</si>
  <si>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</si>
  <si>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</si>
  <si>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</si>
  <si>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</si>
  <si>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</si>
  <si>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</si>
  <si>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</si>
  <si>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</si>
  <si>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</si>
  <si>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</si>
  <si>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</si>
  <si>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</si>
  <si>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</si>
  <si>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Recepcionista</t>
  </si>
  <si>
    <t>Blusa feminina. Material: Algodão; Cor: Branca; Modelo: Social; Manga: Curta; Características adicionais: Lisa, abotoamento frontal contendo identificação da contratada</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</si>
  <si>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</si>
  <si>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</si>
  <si>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</si>
  <si>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</si>
  <si>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</si>
  <si>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</si>
  <si>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</si>
  <si>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</si>
  <si>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</si>
  <si>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</si>
  <si>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Recepção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</si>
  <si>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</si>
  <si>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</si>
  <si>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</si>
  <si>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</si>
  <si>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Curitiba -PR</t>
  </si>
  <si>
    <t>Calça social feminina. Material: Sarja; Cor: preta; Modelo: Social</t>
  </si>
  <si>
    <t>Blazer feminino. Material: Sarja; Características adicionais: Bolsos nas laterais inferiores e emblema da empresa no lado esquerdo superior</t>
  </si>
  <si>
    <t>PR000092/2023</t>
  </si>
  <si>
    <t>4221-05</t>
  </si>
  <si>
    <t>Auxílio-Refeição/Alimentação quando do gozo de férias</t>
  </si>
  <si>
    <r>
      <t xml:space="preserve">Auxílio-Refeição/Alimentação gozo de férias </t>
    </r>
    <r>
      <rPr>
        <i/>
        <sz val="8"/>
        <color rgb="FFFF0000"/>
        <rFont val="Arial"/>
        <family val="2"/>
      </rPr>
      <t>(ver CCT e preencher campos em amarelo na aba Mód 2.3)</t>
    </r>
  </si>
  <si>
    <t>Benefício Social Familiar</t>
  </si>
  <si>
    <r>
      <t xml:space="preserve">Benefício Social Familiar </t>
    </r>
    <r>
      <rPr>
        <i/>
        <sz val="8"/>
        <color rgb="FFFF0000"/>
        <rFont val="Arial"/>
        <family val="2"/>
      </rPr>
      <t>(ver CCT e preencher campos em amarelo na aba Mód 2.3)</t>
    </r>
  </si>
  <si>
    <t xml:space="preserve"> FUNDO DE FORMAÇÃO PROFISSIONAL</t>
  </si>
  <si>
    <r>
      <t>Fundo de formação profissional</t>
    </r>
    <r>
      <rPr>
        <i/>
        <sz val="8"/>
        <color rgb="FFFF0000"/>
        <rFont val="Arial"/>
        <family val="2"/>
      </rPr>
      <t>(ver CCT e preencher campos em amarelo na aba Mód 2.3)</t>
    </r>
  </si>
  <si>
    <t>CUSTO ESTIMADO MENSAL E GLOBAL</t>
  </si>
  <si>
    <t>Planilha de Custo e Formação de Preços</t>
  </si>
  <si>
    <t>Categoria Profissional</t>
  </si>
  <si>
    <t>CBO</t>
  </si>
  <si>
    <t>Quant</t>
  </si>
  <si>
    <t>Vl unit</t>
  </si>
  <si>
    <t>Valor mensal</t>
  </si>
  <si>
    <t>Valor total</t>
  </si>
  <si>
    <t>Valor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</si>
</sst>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s>
  <fonts count="4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8"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6"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7" xfId="0" applyNumberFormat="1" applyFont="1" applyFill="1" applyBorder="1" applyAlignment="1">
      <alignment horizontal="center" vertical="center"/>
    </xf>
    <xf numFmtId="167" fontId="0" fillId="10" borderId="18" xfId="0" applyNumberFormat="1" applyFill="1" applyBorder="1" applyAlignment="1">
      <alignment horizontal="center" vertical="center"/>
    </xf>
    <xf numFmtId="167"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7"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7"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164" fontId="15" fillId="0" borderId="10" xfId="0" applyNumberFormat="1" applyFont="1" applyBorder="1" applyAlignment="1">
      <alignment horizontal="center" vertical="center"/>
    </xf>
    <xf numFmtId="164" fontId="15" fillId="0" borderId="46"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164" fontId="15" fillId="0" borderId="1" xfId="0" applyNumberFormat="1" applyFont="1" applyBorder="1" applyAlignment="1">
      <alignment horizontal="center" vertical="center"/>
    </xf>
    <xf numFmtId="164" fontId="15" fillId="0" borderId="1"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0" fillId="0" borderId="0" xfId="0" applyNumberFormat="1"/>
    <xf numFmtId="164" fontId="0" fillId="0" borderId="42" xfId="0" applyNumberFormat="1" applyBorder="1"/>
    <xf numFmtId="164" fontId="15" fillId="0" borderId="46"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70"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2" fillId="7" borderId="1" xfId="0" applyFont="1" applyFill="1" applyBorder="1" applyAlignment="1">
      <alignment horizontal="center"/>
    </xf>
    <xf numFmtId="0" fontId="2" fillId="7" borderId="4" xfId="0" applyFont="1" applyFill="1" applyBorder="1" applyAlignment="1">
      <alignment horizontal="center"/>
    </xf>
    <xf numFmtId="4" fontId="0" fillId="0" borderId="1" xfId="0" applyNumberFormat="1" applyBorder="1" applyAlignment="1">
      <alignment horizontal="center"/>
    </xf>
    <xf numFmtId="170" fontId="0" fillId="0" borderId="1" xfId="0" applyNumberFormat="1" applyBorder="1" applyAlignment="1">
      <alignment horizontal="center"/>
    </xf>
    <xf numFmtId="170" fontId="0" fillId="0" borderId="4" xfId="0" applyNumberFormat="1" applyBorder="1" applyAlignment="1">
      <alignment horizontal="center"/>
    </xf>
    <xf numFmtId="170" fontId="2" fillId="0" borderId="47" xfId="0" applyNumberFormat="1" applyFont="1" applyBorder="1" applyAlignment="1">
      <alignment horizontal="center"/>
    </xf>
    <xf numFmtId="170" fontId="2" fillId="0" borderId="7" xfId="0" applyNumberFormat="1" applyFont="1" applyBorder="1" applyAlignment="1">
      <alignment horizontal="center"/>
    </xf>
    <xf numFmtId="4" fontId="0" fillId="0" borderId="0" xfId="0" applyNumberFormat="1"/>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0" fillId="0" borderId="1" xfId="0" applyBorder="1"/>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4" xfId="0" applyFont="1" applyFill="1" applyBorder="1" applyAlignment="1">
      <alignment horizontal="center"/>
    </xf>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164" fontId="7" fillId="8" borderId="31" xfId="0" applyNumberFormat="1" applyFont="1" applyFill="1" applyBorder="1" applyAlignment="1">
      <alignment horizontal="center" vertical="center"/>
    </xf>
    <xf numFmtId="164" fontId="7" fillId="8" borderId="50" xfId="0" applyNumberFormat="1" applyFont="1" applyFill="1" applyBorder="1" applyAlignment="1">
      <alignment horizontal="center" vertical="center"/>
    </xf>
    <xf numFmtId="164" fontId="2" fillId="9" borderId="22"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164" fontId="14" fillId="10" borderId="22" xfId="0" applyNumberFormat="1" applyFont="1" applyFill="1" applyBorder="1" applyAlignment="1">
      <alignment horizontal="center" vertical="center" wrapText="1"/>
    </xf>
    <xf numFmtId="16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164" fontId="7" fillId="8" borderId="22" xfId="0" applyNumberFormat="1" applyFont="1" applyFill="1" applyBorder="1" applyAlignment="1">
      <alignment horizontal="center" vertical="center"/>
    </xf>
    <xf numFmtId="16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15</xdr:col>
      <xdr:colOff>426152</xdr:colOff>
      <xdr:row>23</xdr:row>
      <xdr:rowOff>95632</xdr:rowOff>
    </xdr:to>
    <xdr:pic>
      <xdr:nvPicPr>
        <xdr:cNvPr id="6" name="Imagem 5">
          <a:extLst>
            <a:ext uri="{FF2B5EF4-FFF2-40B4-BE49-F238E27FC236}">
              <a16:creationId xmlns:a16="http://schemas.microsoft.com/office/drawing/2014/main" id="{6AA7FD55-2FA8-489E-9937-2214DA94211D}"/>
            </a:ext>
          </a:extLst>
        </xdr:cNvPr>
        <xdr:cNvPicPr>
          <a:picLocks noChangeAspect="1"/>
        </xdr:cNvPicPr>
      </xdr:nvPicPr>
      <xdr:blipFill>
        <a:blip xmlns:r="http://schemas.openxmlformats.org/officeDocument/2006/relationships" r:embed="rId1"/>
        <a:stretch>
          <a:fillRect/>
        </a:stretch>
      </xdr:blipFill>
      <xdr:spPr>
        <a:xfrm>
          <a:off x="5639955" y="2309091"/>
          <a:ext cx="5933333" cy="1561905"/>
        </a:xfrm>
        <a:prstGeom prst="rect">
          <a:avLst/>
        </a:prstGeom>
      </xdr:spPr>
    </xdr:pic>
    <xdr:clientData/>
  </xdr:twoCellAnchor>
  <xdr:twoCellAnchor editAs="oneCell">
    <xdr:from>
      <xdr:col>6</xdr:col>
      <xdr:colOff>0</xdr:colOff>
      <xdr:row>4</xdr:row>
      <xdr:rowOff>0</xdr:rowOff>
    </xdr:from>
    <xdr:to>
      <xdr:col>14</xdr:col>
      <xdr:colOff>350909</xdr:colOff>
      <xdr:row>15</xdr:row>
      <xdr:rowOff>20551</xdr:rowOff>
    </xdr:to>
    <xdr:pic>
      <xdr:nvPicPr>
        <xdr:cNvPr id="2" name="Imagem 1">
          <a:extLst>
            <a:ext uri="{FF2B5EF4-FFF2-40B4-BE49-F238E27FC236}">
              <a16:creationId xmlns:a16="http://schemas.microsoft.com/office/drawing/2014/main" id="{802961F6-6B28-447D-9F61-E0BF285531F4}"/>
            </a:ext>
          </a:extLst>
        </xdr:cNvPr>
        <xdr:cNvPicPr>
          <a:picLocks noChangeAspect="1"/>
        </xdr:cNvPicPr>
      </xdr:nvPicPr>
      <xdr:blipFill>
        <a:blip xmlns:r="http://schemas.openxmlformats.org/officeDocument/2006/relationships" r:embed="rId2"/>
        <a:stretch>
          <a:fillRect/>
        </a:stretch>
      </xdr:blipFill>
      <xdr:spPr>
        <a:xfrm>
          <a:off x="5619750" y="666750"/>
          <a:ext cx="5200000" cy="1847619"/>
        </a:xfrm>
        <a:prstGeom prst="rect">
          <a:avLst/>
        </a:prstGeom>
      </xdr:spPr>
    </xdr:pic>
    <xdr:clientData/>
  </xdr:twoCellAnchor>
  <xdr:twoCellAnchor editAs="oneCell">
    <xdr:from>
      <xdr:col>6</xdr:col>
      <xdr:colOff>0</xdr:colOff>
      <xdr:row>27</xdr:row>
      <xdr:rowOff>0</xdr:rowOff>
    </xdr:from>
    <xdr:to>
      <xdr:col>14</xdr:col>
      <xdr:colOff>369957</xdr:colOff>
      <xdr:row>50</xdr:row>
      <xdr:rowOff>29245</xdr:rowOff>
    </xdr:to>
    <xdr:pic>
      <xdr:nvPicPr>
        <xdr:cNvPr id="4" name="Imagem 3">
          <a:extLst>
            <a:ext uri="{FF2B5EF4-FFF2-40B4-BE49-F238E27FC236}">
              <a16:creationId xmlns:a16="http://schemas.microsoft.com/office/drawing/2014/main" id="{5E357B2C-1A71-42D2-A53B-BEC5AC31265E}"/>
            </a:ext>
          </a:extLst>
        </xdr:cNvPr>
        <xdr:cNvPicPr>
          <a:picLocks noChangeAspect="1"/>
        </xdr:cNvPicPr>
      </xdr:nvPicPr>
      <xdr:blipFill>
        <a:blip xmlns:r="http://schemas.openxmlformats.org/officeDocument/2006/relationships" r:embed="rId3"/>
        <a:stretch>
          <a:fillRect/>
        </a:stretch>
      </xdr:blipFill>
      <xdr:spPr>
        <a:xfrm>
          <a:off x="5619750" y="4476750"/>
          <a:ext cx="5219048" cy="3876190"/>
        </a:xfrm>
        <a:prstGeom prst="rect">
          <a:avLst/>
        </a:prstGeom>
      </xdr:spPr>
    </xdr:pic>
    <xdr:clientData/>
  </xdr:twoCellAnchor>
  <xdr:twoCellAnchor editAs="oneCell">
    <xdr:from>
      <xdr:col>6</xdr:col>
      <xdr:colOff>0</xdr:colOff>
      <xdr:row>51</xdr:row>
      <xdr:rowOff>0</xdr:rowOff>
    </xdr:from>
    <xdr:to>
      <xdr:col>15</xdr:col>
      <xdr:colOff>1916</xdr:colOff>
      <xdr:row>68</xdr:row>
      <xdr:rowOff>7437</xdr:rowOff>
    </xdr:to>
    <xdr:pic>
      <xdr:nvPicPr>
        <xdr:cNvPr id="7" name="Imagem 6">
          <a:extLst>
            <a:ext uri="{FF2B5EF4-FFF2-40B4-BE49-F238E27FC236}">
              <a16:creationId xmlns:a16="http://schemas.microsoft.com/office/drawing/2014/main" id="{3BAAFC27-7369-40C8-8488-D3ADB1B8C341}"/>
            </a:ext>
          </a:extLst>
        </xdr:cNvPr>
        <xdr:cNvPicPr>
          <a:picLocks noChangeAspect="1"/>
        </xdr:cNvPicPr>
      </xdr:nvPicPr>
      <xdr:blipFill>
        <a:blip xmlns:r="http://schemas.openxmlformats.org/officeDocument/2006/relationships" r:embed="rId4"/>
        <a:stretch>
          <a:fillRect/>
        </a:stretch>
      </xdr:blipFill>
      <xdr:spPr>
        <a:xfrm>
          <a:off x="5619750" y="8503227"/>
          <a:ext cx="5457143" cy="2847619"/>
        </a:xfrm>
        <a:prstGeom prst="rect">
          <a:avLst/>
        </a:prstGeom>
      </xdr:spPr>
    </xdr:pic>
    <xdr:clientData/>
  </xdr:twoCellAnchor>
  <xdr:twoCellAnchor editAs="oneCell">
    <xdr:from>
      <xdr:col>6</xdr:col>
      <xdr:colOff>0</xdr:colOff>
      <xdr:row>70</xdr:row>
      <xdr:rowOff>0</xdr:rowOff>
    </xdr:from>
    <xdr:to>
      <xdr:col>18</xdr:col>
      <xdr:colOff>161284</xdr:colOff>
      <xdr:row>81</xdr:row>
      <xdr:rowOff>1503</xdr:rowOff>
    </xdr:to>
    <xdr:pic>
      <xdr:nvPicPr>
        <xdr:cNvPr id="5" name="Imagem 4">
          <a:extLst>
            <a:ext uri="{FF2B5EF4-FFF2-40B4-BE49-F238E27FC236}">
              <a16:creationId xmlns:a16="http://schemas.microsoft.com/office/drawing/2014/main" id="{17329ED2-8C78-4E51-A195-77969BE29BE6}"/>
            </a:ext>
          </a:extLst>
        </xdr:cNvPr>
        <xdr:cNvPicPr>
          <a:picLocks noChangeAspect="1"/>
        </xdr:cNvPicPr>
      </xdr:nvPicPr>
      <xdr:blipFill>
        <a:blip xmlns:r="http://schemas.openxmlformats.org/officeDocument/2006/relationships" r:embed="rId5"/>
        <a:stretch>
          <a:fillRect/>
        </a:stretch>
      </xdr:blipFill>
      <xdr:spPr>
        <a:xfrm>
          <a:off x="5619750" y="11672455"/>
          <a:ext cx="7438095" cy="1828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86"/>
  <sheetViews>
    <sheetView tabSelected="1" topLeftCell="A178" zoomScale="124" zoomScaleNormal="124" workbookViewId="0">
      <selection activeCell="I184" sqref="I184:I186"/>
    </sheetView>
  </sheetViews>
  <sheetFormatPr defaultRowHeight="12.75" x14ac:dyDescent="0.2"/>
  <cols>
    <col min="1" max="1" width="7.7109375" customWidth="1"/>
    <col min="5" max="5" width="10.85546875" bestFit="1" customWidth="1"/>
    <col min="6" max="6" width="10.28515625" customWidth="1"/>
    <col min="7" max="7" width="17.5703125" customWidth="1"/>
    <col min="8" max="8" width="12.140625" bestFit="1"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349" t="s">
        <v>0</v>
      </c>
      <c r="B1" s="350"/>
      <c r="C1" s="350"/>
      <c r="D1" s="350"/>
      <c r="E1" s="350"/>
      <c r="F1" s="350"/>
      <c r="G1" s="350"/>
      <c r="H1" s="350"/>
      <c r="I1" s="351"/>
    </row>
    <row r="2" spans="1:9" x14ac:dyDescent="0.2">
      <c r="A2" s="293"/>
      <c r="B2" s="293"/>
      <c r="C2" s="293"/>
      <c r="D2" s="293"/>
      <c r="E2" s="293"/>
      <c r="F2" s="293"/>
      <c r="G2" s="293"/>
      <c r="H2" s="293"/>
      <c r="I2" s="293"/>
    </row>
    <row r="3" spans="1:9" x14ac:dyDescent="0.2">
      <c r="A3" s="352" t="s">
        <v>448</v>
      </c>
      <c r="B3" s="352"/>
      <c r="C3" s="352"/>
      <c r="D3" s="352"/>
      <c r="E3" s="352"/>
      <c r="F3" s="352"/>
      <c r="G3" s="293"/>
      <c r="H3" s="293"/>
      <c r="I3" s="293"/>
    </row>
    <row r="4" spans="1:9" x14ac:dyDescent="0.2">
      <c r="A4" s="352" t="s">
        <v>1</v>
      </c>
      <c r="B4" s="352"/>
      <c r="C4" s="352"/>
      <c r="D4" s="352"/>
      <c r="E4" s="352"/>
      <c r="F4" s="352"/>
      <c r="G4" s="293"/>
      <c r="H4" s="293"/>
      <c r="I4" s="293"/>
    </row>
    <row r="5" spans="1:9" x14ac:dyDescent="0.2">
      <c r="A5" s="9"/>
      <c r="B5" s="9"/>
      <c r="C5" s="9"/>
      <c r="D5" s="9"/>
      <c r="E5" s="9"/>
      <c r="F5" s="9"/>
      <c r="G5" s="9"/>
      <c r="H5" s="9"/>
      <c r="I5" s="9"/>
    </row>
    <row r="6" spans="1:9" x14ac:dyDescent="0.2">
      <c r="A6" s="352" t="s">
        <v>2</v>
      </c>
      <c r="B6" s="352"/>
      <c r="C6" s="352"/>
      <c r="D6" s="352"/>
      <c r="E6" s="352"/>
      <c r="F6" s="352"/>
      <c r="G6" s="9"/>
      <c r="H6" s="9"/>
      <c r="I6" s="9"/>
    </row>
    <row r="7" spans="1:9" x14ac:dyDescent="0.2">
      <c r="A7" s="294"/>
      <c r="B7" s="294"/>
      <c r="C7" s="294"/>
      <c r="D7" s="294"/>
      <c r="E7" s="294"/>
      <c r="F7" s="294"/>
      <c r="G7" s="294"/>
      <c r="H7" s="294"/>
      <c r="I7" s="294"/>
    </row>
    <row r="8" spans="1:9" x14ac:dyDescent="0.2">
      <c r="A8" s="323" t="s">
        <v>3</v>
      </c>
      <c r="B8" s="323"/>
      <c r="C8" s="323"/>
      <c r="D8" s="323"/>
      <c r="E8" s="323"/>
      <c r="F8" s="323"/>
      <c r="G8" s="323"/>
      <c r="H8" s="323"/>
      <c r="I8" s="323"/>
    </row>
    <row r="9" spans="1:9" x14ac:dyDescent="0.2">
      <c r="A9" s="295" t="s">
        <v>4</v>
      </c>
      <c r="B9" s="322" t="s">
        <v>5</v>
      </c>
      <c r="C9" s="319"/>
      <c r="D9" s="319"/>
      <c r="E9" s="319"/>
      <c r="F9" s="319"/>
      <c r="G9" s="319"/>
      <c r="H9" s="319"/>
      <c r="I9" s="127" t="s">
        <v>431</v>
      </c>
    </row>
    <row r="10" spans="1:9" x14ac:dyDescent="0.2">
      <c r="A10" s="295" t="s">
        <v>6</v>
      </c>
      <c r="B10" s="322" t="s">
        <v>7</v>
      </c>
      <c r="C10" s="319"/>
      <c r="D10" s="319"/>
      <c r="E10" s="319"/>
      <c r="F10" s="319"/>
      <c r="G10" s="319"/>
      <c r="H10" s="319"/>
      <c r="I10" s="181" t="s">
        <v>449</v>
      </c>
    </row>
    <row r="11" spans="1:9" x14ac:dyDescent="0.2">
      <c r="A11" s="295" t="s">
        <v>8</v>
      </c>
      <c r="B11" s="322" t="s">
        <v>9</v>
      </c>
      <c r="C11" s="322"/>
      <c r="D11" s="322"/>
      <c r="E11" s="322"/>
      <c r="F11" s="322"/>
      <c r="G11" s="322"/>
      <c r="H11" s="322"/>
      <c r="I11" s="181" t="s">
        <v>452</v>
      </c>
    </row>
    <row r="12" spans="1:9" x14ac:dyDescent="0.2">
      <c r="A12" s="295" t="s">
        <v>10</v>
      </c>
      <c r="B12" s="322" t="s">
        <v>11</v>
      </c>
      <c r="C12" s="319"/>
      <c r="D12" s="319"/>
      <c r="E12" s="319"/>
      <c r="F12" s="319"/>
      <c r="G12" s="319"/>
      <c r="H12" s="319"/>
      <c r="I12" s="182">
        <v>24</v>
      </c>
    </row>
    <row r="13" spans="1:9" x14ac:dyDescent="0.2">
      <c r="A13" s="293"/>
      <c r="B13" s="294"/>
      <c r="C13" s="294"/>
      <c r="D13" s="294"/>
      <c r="E13" s="294"/>
      <c r="F13" s="294"/>
      <c r="G13" s="294"/>
      <c r="H13" s="293"/>
      <c r="I13" s="293"/>
    </row>
    <row r="14" spans="1:9" x14ac:dyDescent="0.2">
      <c r="A14" s="323" t="s">
        <v>12</v>
      </c>
      <c r="B14" s="323"/>
      <c r="C14" s="323"/>
      <c r="D14" s="323"/>
      <c r="E14" s="323"/>
      <c r="F14" s="323"/>
      <c r="G14" s="323"/>
      <c r="H14" s="323"/>
      <c r="I14" s="323"/>
    </row>
    <row r="15" spans="1:9" x14ac:dyDescent="0.2">
      <c r="A15" s="318" t="s">
        <v>13</v>
      </c>
      <c r="B15" s="318"/>
      <c r="C15" s="318" t="s">
        <v>14</v>
      </c>
      <c r="D15" s="318"/>
      <c r="E15" s="318" t="s">
        <v>15</v>
      </c>
      <c r="F15" s="318"/>
      <c r="G15" s="318"/>
      <c r="H15" s="318"/>
      <c r="I15" s="318"/>
    </row>
    <row r="16" spans="1:9" x14ac:dyDescent="0.2">
      <c r="A16" s="354" t="s">
        <v>444</v>
      </c>
      <c r="B16" s="355"/>
      <c r="C16" s="354" t="s">
        <v>443</v>
      </c>
      <c r="D16" s="355"/>
      <c r="E16" s="356">
        <v>1</v>
      </c>
      <c r="F16" s="357"/>
      <c r="G16" s="357"/>
      <c r="H16" s="357"/>
      <c r="I16" s="357"/>
    </row>
    <row r="17" spans="1:9" x14ac:dyDescent="0.2">
      <c r="A17" s="35"/>
      <c r="B17" s="296"/>
      <c r="C17" s="36"/>
      <c r="D17" s="297"/>
      <c r="E17" s="37"/>
      <c r="F17" s="298"/>
      <c r="G17" s="298"/>
      <c r="H17" s="298"/>
      <c r="I17" s="298"/>
    </row>
    <row r="18" spans="1:9" x14ac:dyDescent="0.2">
      <c r="A18" s="33" t="s">
        <v>16</v>
      </c>
      <c r="B18" s="296"/>
      <c r="C18" s="36"/>
      <c r="D18" s="297"/>
      <c r="E18" s="37"/>
      <c r="F18" s="298"/>
      <c r="G18" s="298"/>
      <c r="H18" s="298"/>
      <c r="I18" s="298"/>
    </row>
    <row r="19" spans="1:9" x14ac:dyDescent="0.2">
      <c r="A19" s="33" t="s">
        <v>17</v>
      </c>
      <c r="B19" s="296"/>
      <c r="C19" s="36"/>
      <c r="D19" s="297"/>
      <c r="E19" s="37"/>
      <c r="F19" s="298"/>
      <c r="G19" s="298"/>
      <c r="H19" s="298"/>
      <c r="I19" s="298"/>
    </row>
    <row r="20" spans="1:9" x14ac:dyDescent="0.2">
      <c r="A20" s="33" t="s">
        <v>18</v>
      </c>
      <c r="B20" s="296"/>
      <c r="C20" s="36"/>
      <c r="D20" s="297"/>
      <c r="E20" s="37"/>
      <c r="F20" s="298"/>
      <c r="G20" s="298"/>
      <c r="H20" s="298"/>
      <c r="I20" s="298"/>
    </row>
    <row r="21" spans="1:9" x14ac:dyDescent="0.2">
      <c r="A21" s="33" t="s">
        <v>19</v>
      </c>
      <c r="B21" s="296"/>
      <c r="C21" s="36"/>
      <c r="D21" s="297"/>
      <c r="E21" s="37"/>
      <c r="F21" s="298"/>
      <c r="G21" s="298"/>
      <c r="H21" s="298"/>
      <c r="I21" s="298"/>
    </row>
    <row r="22" spans="1:9" ht="14.25" x14ac:dyDescent="0.2">
      <c r="A22" s="51"/>
      <c r="B22" s="296"/>
      <c r="C22" s="36"/>
      <c r="D22" s="297"/>
      <c r="E22" s="37"/>
      <c r="F22" s="298"/>
      <c r="G22" s="298"/>
      <c r="H22" s="298"/>
      <c r="I22" s="298"/>
    </row>
    <row r="23" spans="1:9" x14ac:dyDescent="0.2">
      <c r="A23" s="34" t="s">
        <v>20</v>
      </c>
      <c r="B23" s="296"/>
      <c r="C23" s="36"/>
      <c r="D23" s="297"/>
      <c r="E23" s="37"/>
      <c r="F23" s="298"/>
      <c r="G23" s="298"/>
      <c r="H23" s="298"/>
      <c r="I23" s="298"/>
    </row>
    <row r="24" spans="1:9" x14ac:dyDescent="0.2">
      <c r="A24" s="35"/>
      <c r="B24" s="296"/>
      <c r="C24" s="36"/>
      <c r="D24" s="297"/>
      <c r="E24" s="37"/>
      <c r="F24" s="298"/>
      <c r="G24" s="298"/>
      <c r="H24" s="298"/>
      <c r="I24" s="298"/>
    </row>
    <row r="25" spans="1:9" x14ac:dyDescent="0.2">
      <c r="A25" s="34" t="s">
        <v>21</v>
      </c>
      <c r="B25" s="296"/>
      <c r="C25" s="36"/>
      <c r="D25" s="297"/>
      <c r="E25" s="37"/>
      <c r="F25" s="298"/>
      <c r="G25" s="298"/>
      <c r="H25" s="298"/>
      <c r="I25" s="298"/>
    </row>
    <row r="26" spans="1:9" x14ac:dyDescent="0.2">
      <c r="A26" s="33" t="s">
        <v>22</v>
      </c>
      <c r="B26" s="296"/>
      <c r="C26" s="36"/>
      <c r="D26" s="297"/>
      <c r="E26" s="37"/>
      <c r="F26" s="298"/>
      <c r="G26" s="298"/>
      <c r="H26" s="298"/>
      <c r="I26" s="298"/>
    </row>
    <row r="27" spans="1:9" x14ac:dyDescent="0.2">
      <c r="A27" s="323" t="s">
        <v>23</v>
      </c>
      <c r="B27" s="323"/>
      <c r="C27" s="323"/>
      <c r="D27" s="323"/>
      <c r="E27" s="323"/>
      <c r="F27" s="323"/>
      <c r="G27" s="323"/>
      <c r="H27" s="323"/>
      <c r="I27" s="323"/>
    </row>
    <row r="28" spans="1:9" x14ac:dyDescent="0.2">
      <c r="A28" s="299">
        <v>1</v>
      </c>
      <c r="B28" s="353" t="s">
        <v>24</v>
      </c>
      <c r="C28" s="353"/>
      <c r="D28" s="353"/>
      <c r="E28" s="353"/>
      <c r="F28" s="353"/>
      <c r="G28" s="353"/>
      <c r="H28" s="353"/>
      <c r="I28" s="184" t="s">
        <v>432</v>
      </c>
    </row>
    <row r="29" spans="1:9" x14ac:dyDescent="0.2">
      <c r="A29" s="295">
        <v>2</v>
      </c>
      <c r="B29" s="322" t="s">
        <v>25</v>
      </c>
      <c r="C29" s="322"/>
      <c r="D29" s="322"/>
      <c r="E29" s="322"/>
      <c r="F29" s="322"/>
      <c r="G29" s="322"/>
      <c r="H29" s="322"/>
      <c r="I29" s="21" t="s">
        <v>453</v>
      </c>
    </row>
    <row r="30" spans="1:9" x14ac:dyDescent="0.2">
      <c r="A30" s="295">
        <v>3</v>
      </c>
      <c r="B30" s="319" t="s">
        <v>26</v>
      </c>
      <c r="C30" s="319"/>
      <c r="D30" s="319"/>
      <c r="E30" s="319"/>
      <c r="F30" s="319"/>
      <c r="G30" s="319"/>
      <c r="H30" s="319"/>
      <c r="I30" s="126">
        <v>1778</v>
      </c>
    </row>
    <row r="31" spans="1:9" x14ac:dyDescent="0.2">
      <c r="A31" s="299">
        <v>4</v>
      </c>
      <c r="B31" s="353" t="s">
        <v>27</v>
      </c>
      <c r="C31" s="353"/>
      <c r="D31" s="353"/>
      <c r="E31" s="353"/>
      <c r="F31" s="353"/>
      <c r="G31" s="353"/>
      <c r="H31" s="353"/>
      <c r="I31" s="32"/>
    </row>
    <row r="32" spans="1:9" x14ac:dyDescent="0.2">
      <c r="A32" s="295">
        <v>5</v>
      </c>
      <c r="B32" s="322" t="s">
        <v>28</v>
      </c>
      <c r="C32" s="319"/>
      <c r="D32" s="319"/>
      <c r="E32" s="319"/>
      <c r="F32" s="319"/>
      <c r="G32" s="319"/>
      <c r="H32" s="319"/>
      <c r="I32" s="127">
        <v>44927</v>
      </c>
    </row>
    <row r="33" spans="1:9" x14ac:dyDescent="0.2">
      <c r="A33" s="293"/>
      <c r="B33" s="294"/>
      <c r="C33" s="294"/>
      <c r="D33" s="294"/>
      <c r="E33" s="294"/>
      <c r="F33" s="294"/>
      <c r="G33" s="294"/>
      <c r="H33" s="294"/>
      <c r="I33" s="300"/>
    </row>
    <row r="34" spans="1:9" x14ac:dyDescent="0.2">
      <c r="A34" s="33" t="s">
        <v>29</v>
      </c>
      <c r="B34" s="294"/>
      <c r="C34" s="294"/>
      <c r="D34" s="294"/>
      <c r="E34" s="294"/>
      <c r="F34" s="294"/>
      <c r="G34" s="294"/>
      <c r="H34" s="294"/>
      <c r="I34" s="300"/>
    </row>
    <row r="35" spans="1:9" x14ac:dyDescent="0.2">
      <c r="A35" s="33" t="s">
        <v>30</v>
      </c>
      <c r="B35" s="294"/>
      <c r="C35" s="294"/>
      <c r="D35" s="294"/>
      <c r="E35" s="294"/>
      <c r="F35" s="294"/>
      <c r="G35" s="294"/>
      <c r="H35" s="294"/>
      <c r="I35" s="300"/>
    </row>
    <row r="37" spans="1:9" x14ac:dyDescent="0.2">
      <c r="A37" s="325" t="s">
        <v>31</v>
      </c>
      <c r="B37" s="325"/>
      <c r="C37" s="325"/>
      <c r="D37" s="325"/>
      <c r="E37" s="325"/>
      <c r="F37" s="325"/>
      <c r="G37" s="325"/>
      <c r="H37" s="325"/>
      <c r="I37" s="325"/>
    </row>
    <row r="38" spans="1:9" x14ac:dyDescent="0.2">
      <c r="A38" s="8">
        <v>1</v>
      </c>
      <c r="B38" s="318" t="s">
        <v>32</v>
      </c>
      <c r="C38" s="318"/>
      <c r="D38" s="318"/>
      <c r="E38" s="318"/>
      <c r="F38" s="318"/>
      <c r="G38" s="318"/>
      <c r="H38" s="8" t="s">
        <v>33</v>
      </c>
      <c r="I38" s="8" t="s">
        <v>34</v>
      </c>
    </row>
    <row r="39" spans="1:9" x14ac:dyDescent="0.2">
      <c r="A39" s="8" t="s">
        <v>4</v>
      </c>
      <c r="B39" s="322" t="s">
        <v>35</v>
      </c>
      <c r="C39" s="322"/>
      <c r="D39" s="322"/>
      <c r="E39" s="322"/>
      <c r="F39" s="322"/>
      <c r="G39" s="322"/>
      <c r="H39" s="20"/>
      <c r="I39" s="162">
        <f>I30</f>
        <v>1778</v>
      </c>
    </row>
    <row r="40" spans="1:9" x14ac:dyDescent="0.2">
      <c r="A40" s="8" t="s">
        <v>6</v>
      </c>
      <c r="B40" s="322" t="s">
        <v>36</v>
      </c>
      <c r="C40" s="322"/>
      <c r="D40" s="322"/>
      <c r="E40" s="322"/>
      <c r="F40" s="322"/>
      <c r="G40" s="322"/>
      <c r="H40" s="2"/>
      <c r="I40" s="162">
        <f>I39*H40</f>
        <v>0</v>
      </c>
    </row>
    <row r="41" spans="1:9" x14ac:dyDescent="0.2">
      <c r="A41" s="8" t="s">
        <v>8</v>
      </c>
      <c r="B41" s="322" t="s">
        <v>37</v>
      </c>
      <c r="C41" s="322"/>
      <c r="D41" s="322"/>
      <c r="E41" s="322"/>
      <c r="F41" s="322"/>
      <c r="G41" s="322"/>
      <c r="H41" s="2"/>
      <c r="I41" s="162">
        <f>H41*I39</f>
        <v>0</v>
      </c>
    </row>
    <row r="42" spans="1:9" x14ac:dyDescent="0.2">
      <c r="A42" s="8" t="s">
        <v>10</v>
      </c>
      <c r="B42" s="322" t="s">
        <v>38</v>
      </c>
      <c r="C42" s="322"/>
      <c r="D42" s="322"/>
      <c r="E42" s="322"/>
      <c r="F42" s="322"/>
      <c r="G42" s="322"/>
      <c r="H42" s="2"/>
      <c r="I42" s="162">
        <v>0</v>
      </c>
    </row>
    <row r="43" spans="1:9" x14ac:dyDescent="0.2">
      <c r="A43" s="8" t="s">
        <v>39</v>
      </c>
      <c r="B43" s="322" t="s">
        <v>40</v>
      </c>
      <c r="C43" s="322"/>
      <c r="D43" s="322"/>
      <c r="E43" s="322"/>
      <c r="F43" s="322"/>
      <c r="G43" s="322"/>
      <c r="H43" s="5"/>
      <c r="I43" s="162">
        <v>0</v>
      </c>
    </row>
    <row r="44" spans="1:9" x14ac:dyDescent="0.2">
      <c r="A44" s="8" t="s">
        <v>41</v>
      </c>
      <c r="B44" s="322" t="s">
        <v>42</v>
      </c>
      <c r="C44" s="322"/>
      <c r="D44" s="322"/>
      <c r="E44" s="322"/>
      <c r="F44" s="322"/>
      <c r="G44" s="322"/>
      <c r="H44" s="2"/>
      <c r="I44" s="162">
        <v>0</v>
      </c>
    </row>
    <row r="45" spans="1:9" x14ac:dyDescent="0.2">
      <c r="A45" s="320" t="s">
        <v>43</v>
      </c>
      <c r="B45" s="323"/>
      <c r="C45" s="323"/>
      <c r="D45" s="323"/>
      <c r="E45" s="323"/>
      <c r="F45" s="323"/>
      <c r="G45" s="323"/>
      <c r="H45" s="323"/>
      <c r="I45" s="163">
        <f>SUM(I39:I44)</f>
        <v>1778</v>
      </c>
    </row>
    <row r="46" spans="1:9" x14ac:dyDescent="0.2">
      <c r="A46" s="9"/>
      <c r="B46" s="9"/>
      <c r="C46" s="9"/>
      <c r="D46" s="9"/>
      <c r="E46" s="9"/>
      <c r="F46" s="9"/>
      <c r="G46" s="9"/>
      <c r="H46" s="9"/>
      <c r="I46" s="9"/>
    </row>
    <row r="47" spans="1:9" x14ac:dyDescent="0.2">
      <c r="A47" s="33" t="s">
        <v>44</v>
      </c>
      <c r="B47" s="9"/>
      <c r="C47" s="9"/>
      <c r="D47" s="9"/>
      <c r="E47" s="9"/>
      <c r="F47" s="9"/>
      <c r="G47" s="9"/>
      <c r="H47" s="9"/>
      <c r="I47" s="9"/>
    </row>
    <row r="48" spans="1:9" x14ac:dyDescent="0.2">
      <c r="A48" s="33" t="s">
        <v>45</v>
      </c>
      <c r="B48" s="9"/>
      <c r="C48" s="9"/>
      <c r="D48" s="9"/>
      <c r="E48" s="9"/>
      <c r="F48" s="9"/>
      <c r="G48" s="9"/>
      <c r="H48" s="9"/>
      <c r="I48" s="9"/>
    </row>
    <row r="49" spans="1:9" x14ac:dyDescent="0.2">
      <c r="A49" s="3"/>
      <c r="B49" s="3"/>
      <c r="C49" s="3"/>
      <c r="D49" s="3"/>
      <c r="E49" s="3"/>
      <c r="F49" s="3"/>
      <c r="G49" s="3"/>
      <c r="H49" s="3"/>
      <c r="I49" s="4"/>
    </row>
    <row r="50" spans="1:9" x14ac:dyDescent="0.2">
      <c r="A50" s="325" t="s">
        <v>46</v>
      </c>
      <c r="B50" s="325"/>
      <c r="C50" s="325"/>
      <c r="D50" s="325"/>
      <c r="E50" s="325"/>
      <c r="F50" s="325"/>
      <c r="G50" s="325"/>
      <c r="H50" s="325"/>
      <c r="I50" s="325"/>
    </row>
    <row r="51" spans="1:9" x14ac:dyDescent="0.2">
      <c r="A51" s="43" t="s">
        <v>47</v>
      </c>
      <c r="B51" s="375" t="s">
        <v>48</v>
      </c>
      <c r="C51" s="376"/>
      <c r="D51" s="376"/>
      <c r="E51" s="376"/>
      <c r="F51" s="376"/>
      <c r="G51" s="377"/>
      <c r="H51" s="8" t="s">
        <v>33</v>
      </c>
      <c r="I51" s="8" t="s">
        <v>34</v>
      </c>
    </row>
    <row r="52" spans="1:9" x14ac:dyDescent="0.2">
      <c r="A52" s="8" t="s">
        <v>4</v>
      </c>
      <c r="B52" s="322" t="s">
        <v>49</v>
      </c>
      <c r="C52" s="322"/>
      <c r="D52" s="322"/>
      <c r="E52" s="322"/>
      <c r="F52" s="322"/>
      <c r="G52" s="322"/>
      <c r="H52" s="1">
        <f>1/12</f>
        <v>8.3333333333333329E-2</v>
      </c>
      <c r="I52" s="23">
        <f>$I$45*H52</f>
        <v>148.16666666666666</v>
      </c>
    </row>
    <row r="53" spans="1:9" x14ac:dyDescent="0.2">
      <c r="A53" s="8" t="s">
        <v>6</v>
      </c>
      <c r="B53" s="322" t="s">
        <v>50</v>
      </c>
      <c r="C53" s="322"/>
      <c r="D53" s="322"/>
      <c r="E53" s="322"/>
      <c r="F53" s="322"/>
      <c r="G53" s="322"/>
      <c r="H53" s="22">
        <v>0.121</v>
      </c>
      <c r="I53" s="23">
        <f>$I$45*H53</f>
        <v>215.13800000000001</v>
      </c>
    </row>
    <row r="54" spans="1:9" x14ac:dyDescent="0.2">
      <c r="A54" s="323" t="s">
        <v>51</v>
      </c>
      <c r="B54" s="323"/>
      <c r="C54" s="323"/>
      <c r="D54" s="323"/>
      <c r="E54" s="323"/>
      <c r="F54" s="323"/>
      <c r="G54" s="323"/>
      <c r="H54" s="38">
        <f>TRUNC(SUM(H52:H53),4)</f>
        <v>0.20430000000000001</v>
      </c>
      <c r="I54" s="39">
        <f>SUM(I52:I53)</f>
        <v>363.30466666666666</v>
      </c>
    </row>
    <row r="55" spans="1:9" x14ac:dyDescent="0.2">
      <c r="A55" s="43" t="s">
        <v>8</v>
      </c>
      <c r="B55" s="340" t="s">
        <v>52</v>
      </c>
      <c r="C55" s="340"/>
      <c r="D55" s="340"/>
      <c r="E55" s="340"/>
      <c r="F55" s="340"/>
      <c r="G55" s="340"/>
      <c r="H55" s="159">
        <v>7.8200000000000006E-2</v>
      </c>
      <c r="I55" s="160">
        <f>$I$45*H55</f>
        <v>139.03960000000001</v>
      </c>
    </row>
    <row r="56" spans="1:9" x14ac:dyDescent="0.2">
      <c r="A56" s="323" t="s">
        <v>53</v>
      </c>
      <c r="B56" s="323"/>
      <c r="C56" s="323"/>
      <c r="D56" s="323"/>
      <c r="E56" s="323"/>
      <c r="F56" s="323"/>
      <c r="G56" s="323"/>
      <c r="H56" s="38">
        <f>TRUNC(SUM(H54:H55),4)</f>
        <v>0.28249999999999997</v>
      </c>
      <c r="I56" s="39">
        <f>SUM(I54:I55)</f>
        <v>502.34426666666667</v>
      </c>
    </row>
    <row r="57" spans="1:9" x14ac:dyDescent="0.2">
      <c r="A57" s="3"/>
      <c r="B57" s="3"/>
      <c r="C57" s="3"/>
      <c r="D57" s="3"/>
      <c r="E57" s="3"/>
      <c r="F57" s="3"/>
      <c r="G57" s="3"/>
      <c r="H57" s="40"/>
      <c r="I57" s="4"/>
    </row>
    <row r="58" spans="1:9" x14ac:dyDescent="0.2">
      <c r="A58" s="33" t="s">
        <v>54</v>
      </c>
      <c r="B58" s="3"/>
      <c r="C58" s="3"/>
      <c r="D58" s="3"/>
      <c r="E58" s="3"/>
      <c r="F58" s="3"/>
      <c r="G58" s="3"/>
      <c r="H58" s="40"/>
      <c r="I58" s="4"/>
    </row>
    <row r="59" spans="1:9" x14ac:dyDescent="0.2">
      <c r="A59" s="33" t="s">
        <v>55</v>
      </c>
      <c r="B59" s="3"/>
      <c r="C59" s="3"/>
      <c r="D59" s="3"/>
      <c r="E59" s="3"/>
      <c r="F59" s="3"/>
      <c r="G59" s="3"/>
      <c r="H59" s="40"/>
      <c r="I59" s="4"/>
    </row>
    <row r="60" spans="1:9" x14ac:dyDescent="0.2">
      <c r="A60" s="33" t="s">
        <v>56</v>
      </c>
      <c r="B60" s="3"/>
      <c r="C60" s="3"/>
      <c r="D60" s="3"/>
      <c r="E60" s="3"/>
      <c r="F60" s="3"/>
      <c r="G60" s="3"/>
      <c r="H60" s="40"/>
      <c r="I60" s="4"/>
    </row>
    <row r="61" spans="1:9" x14ac:dyDescent="0.2">
      <c r="A61" s="33" t="s">
        <v>57</v>
      </c>
      <c r="B61" s="9"/>
      <c r="C61" s="9"/>
      <c r="D61" s="9"/>
      <c r="E61" s="9"/>
      <c r="F61" s="9"/>
      <c r="G61" s="9"/>
      <c r="H61" s="9"/>
      <c r="I61" s="9"/>
    </row>
    <row r="62" spans="1:9" x14ac:dyDescent="0.2">
      <c r="A62" s="33" t="s">
        <v>58</v>
      </c>
      <c r="B62" s="9"/>
      <c r="C62" s="9"/>
      <c r="D62" s="9"/>
      <c r="E62" s="9"/>
      <c r="F62" s="9"/>
      <c r="G62" s="9"/>
      <c r="H62" s="9"/>
      <c r="I62" s="9"/>
    </row>
    <row r="63" spans="1:9" x14ac:dyDescent="0.2">
      <c r="A63" s="33"/>
      <c r="B63" s="9"/>
      <c r="C63" s="9"/>
      <c r="D63" s="9"/>
      <c r="E63" s="9"/>
      <c r="F63" s="9"/>
      <c r="G63" s="9"/>
      <c r="H63" s="9"/>
      <c r="I63" s="9"/>
    </row>
    <row r="64" spans="1:9" x14ac:dyDescent="0.2">
      <c r="A64" s="33"/>
      <c r="B64" s="9"/>
      <c r="C64" s="9"/>
      <c r="D64" s="9"/>
      <c r="E64" s="9"/>
      <c r="F64" s="9"/>
      <c r="G64" s="9"/>
      <c r="H64" s="9"/>
      <c r="I64" s="9"/>
    </row>
    <row r="65" spans="1:9" x14ac:dyDescent="0.2">
      <c r="A65" s="41"/>
      <c r="B65" s="41"/>
      <c r="C65" s="41"/>
      <c r="D65" s="41"/>
      <c r="E65" s="41"/>
      <c r="F65" s="41"/>
      <c r="G65" s="41"/>
      <c r="H65" s="41"/>
      <c r="I65" s="41"/>
    </row>
    <row r="66" spans="1:9" x14ac:dyDescent="0.2">
      <c r="A66" s="45" t="s">
        <v>59</v>
      </c>
      <c r="B66" s="346" t="s">
        <v>60</v>
      </c>
      <c r="C66" s="347"/>
      <c r="D66" s="347"/>
      <c r="E66" s="347"/>
      <c r="F66" s="347"/>
      <c r="G66" s="348"/>
      <c r="H66" s="29" t="s">
        <v>33</v>
      </c>
      <c r="I66" s="29" t="s">
        <v>34</v>
      </c>
    </row>
    <row r="67" spans="1:9" x14ac:dyDescent="0.2">
      <c r="A67" s="8" t="s">
        <v>4</v>
      </c>
      <c r="B67" s="322" t="s">
        <v>61</v>
      </c>
      <c r="C67" s="322"/>
      <c r="D67" s="322"/>
      <c r="E67" s="322"/>
      <c r="F67" s="322"/>
      <c r="G67" s="322"/>
      <c r="H67" s="1">
        <v>0.2</v>
      </c>
      <c r="I67" s="23">
        <f t="shared" ref="I67:I74" si="0">H67*($I$45)</f>
        <v>355.6</v>
      </c>
    </row>
    <row r="68" spans="1:9" x14ac:dyDescent="0.2">
      <c r="A68" s="8" t="s">
        <v>6</v>
      </c>
      <c r="B68" s="322" t="s">
        <v>62</v>
      </c>
      <c r="C68" s="322"/>
      <c r="D68" s="322"/>
      <c r="E68" s="322"/>
      <c r="F68" s="322"/>
      <c r="G68" s="322"/>
      <c r="H68" s="1">
        <v>2.5000000000000001E-2</v>
      </c>
      <c r="I68" s="23">
        <f t="shared" si="0"/>
        <v>44.45</v>
      </c>
    </row>
    <row r="69" spans="1:9" x14ac:dyDescent="0.2">
      <c r="A69" s="8" t="s">
        <v>8</v>
      </c>
      <c r="B69" s="322" t="s">
        <v>63</v>
      </c>
      <c r="C69" s="322"/>
      <c r="D69" s="322"/>
      <c r="E69" s="322"/>
      <c r="F69" s="322"/>
      <c r="G69" s="322"/>
      <c r="H69" s="1">
        <v>0.03</v>
      </c>
      <c r="I69" s="23">
        <f t="shared" si="0"/>
        <v>53.339999999999996</v>
      </c>
    </row>
    <row r="70" spans="1:9" x14ac:dyDescent="0.2">
      <c r="A70" s="8" t="s">
        <v>10</v>
      </c>
      <c r="B70" s="322" t="s">
        <v>64</v>
      </c>
      <c r="C70" s="322"/>
      <c r="D70" s="322"/>
      <c r="E70" s="322"/>
      <c r="F70" s="322"/>
      <c r="G70" s="322"/>
      <c r="H70" s="1">
        <v>1.4999999999999999E-2</v>
      </c>
      <c r="I70" s="23">
        <f t="shared" si="0"/>
        <v>26.669999999999998</v>
      </c>
    </row>
    <row r="71" spans="1:9" x14ac:dyDescent="0.2">
      <c r="A71" s="8" t="s">
        <v>39</v>
      </c>
      <c r="B71" s="322" t="s">
        <v>65</v>
      </c>
      <c r="C71" s="322"/>
      <c r="D71" s="322"/>
      <c r="E71" s="322"/>
      <c r="F71" s="322"/>
      <c r="G71" s="322"/>
      <c r="H71" s="1">
        <v>0.01</v>
      </c>
      <c r="I71" s="23">
        <f t="shared" si="0"/>
        <v>17.78</v>
      </c>
    </row>
    <row r="72" spans="1:9" x14ac:dyDescent="0.2">
      <c r="A72" s="8" t="s">
        <v>41</v>
      </c>
      <c r="B72" s="322" t="s">
        <v>66</v>
      </c>
      <c r="C72" s="322"/>
      <c r="D72" s="322"/>
      <c r="E72" s="322"/>
      <c r="F72" s="322"/>
      <c r="G72" s="322"/>
      <c r="H72" s="1">
        <v>6.0000000000000001E-3</v>
      </c>
      <c r="I72" s="23">
        <f t="shared" si="0"/>
        <v>10.668000000000001</v>
      </c>
    </row>
    <row r="73" spans="1:9" x14ac:dyDescent="0.2">
      <c r="A73" s="8" t="s">
        <v>67</v>
      </c>
      <c r="B73" s="322" t="s">
        <v>68</v>
      </c>
      <c r="C73" s="322"/>
      <c r="D73" s="322"/>
      <c r="E73" s="322"/>
      <c r="F73" s="322"/>
      <c r="G73" s="322"/>
      <c r="H73" s="1">
        <v>2E-3</v>
      </c>
      <c r="I73" s="23">
        <f t="shared" si="0"/>
        <v>3.556</v>
      </c>
    </row>
    <row r="74" spans="1:9" x14ac:dyDescent="0.2">
      <c r="A74" s="8" t="s">
        <v>69</v>
      </c>
      <c r="B74" s="322" t="s">
        <v>70</v>
      </c>
      <c r="C74" s="322"/>
      <c r="D74" s="322"/>
      <c r="E74" s="322"/>
      <c r="F74" s="322"/>
      <c r="G74" s="322"/>
      <c r="H74" s="1">
        <v>0.08</v>
      </c>
      <c r="I74" s="23">
        <f t="shared" si="0"/>
        <v>142.24</v>
      </c>
    </row>
    <row r="75" spans="1:9" x14ac:dyDescent="0.2">
      <c r="A75" s="323" t="s">
        <v>71</v>
      </c>
      <c r="B75" s="323"/>
      <c r="C75" s="323"/>
      <c r="D75" s="323"/>
      <c r="E75" s="323"/>
      <c r="F75" s="323"/>
      <c r="G75" s="323"/>
      <c r="H75" s="38">
        <f>SUM(H67:H74)</f>
        <v>0.36800000000000005</v>
      </c>
      <c r="I75" s="39">
        <f>SUM(I67:I74)</f>
        <v>654.30400000000009</v>
      </c>
    </row>
    <row r="76" spans="1:9" x14ac:dyDescent="0.2">
      <c r="A76" s="3"/>
      <c r="B76" s="3"/>
      <c r="C76" s="3"/>
      <c r="D76" s="3"/>
      <c r="E76" s="3"/>
      <c r="F76" s="3"/>
      <c r="G76" s="3"/>
      <c r="H76" s="40"/>
      <c r="I76" s="4"/>
    </row>
    <row r="77" spans="1:9" x14ac:dyDescent="0.2">
      <c r="A77" s="33" t="s">
        <v>72</v>
      </c>
      <c r="B77" s="3"/>
      <c r="C77" s="3"/>
      <c r="D77" s="3"/>
      <c r="E77" s="3"/>
      <c r="F77" s="3"/>
      <c r="G77" s="3"/>
      <c r="H77" s="40"/>
      <c r="I77" s="4"/>
    </row>
    <row r="78" spans="1:9" x14ac:dyDescent="0.2">
      <c r="A78" s="33" t="s">
        <v>73</v>
      </c>
      <c r="B78" s="3"/>
      <c r="C78" s="3"/>
      <c r="D78" s="3"/>
      <c r="E78" s="3"/>
      <c r="F78" s="3"/>
      <c r="G78" s="3"/>
      <c r="H78" s="40"/>
      <c r="I78" s="4"/>
    </row>
    <row r="79" spans="1:9" x14ac:dyDescent="0.2">
      <c r="A79" s="33" t="s">
        <v>74</v>
      </c>
      <c r="B79" s="3"/>
      <c r="C79" s="3"/>
      <c r="D79" s="3"/>
      <c r="E79" s="3"/>
      <c r="F79" s="3"/>
      <c r="G79" s="3"/>
      <c r="H79" s="40"/>
      <c r="I79" s="4"/>
    </row>
    <row r="80" spans="1:9" x14ac:dyDescent="0.2">
      <c r="A80" s="33" t="s">
        <v>75</v>
      </c>
      <c r="B80" s="3"/>
      <c r="C80" s="3"/>
      <c r="D80" s="3"/>
      <c r="E80" s="3"/>
      <c r="F80" s="3"/>
      <c r="G80" s="3"/>
      <c r="H80" s="40"/>
      <c r="I80" s="4"/>
    </row>
    <row r="81" spans="1:9" x14ac:dyDescent="0.2">
      <c r="A81" s="33" t="s">
        <v>76</v>
      </c>
      <c r="B81" s="3"/>
      <c r="C81" s="3"/>
      <c r="D81" s="3"/>
      <c r="E81" s="3"/>
      <c r="F81" s="3"/>
      <c r="G81" s="3"/>
      <c r="H81" s="40"/>
      <c r="I81" s="4"/>
    </row>
    <row r="82" spans="1:9" x14ac:dyDescent="0.2">
      <c r="A82" s="9"/>
      <c r="B82" s="9"/>
      <c r="C82" s="9"/>
      <c r="D82" s="9"/>
      <c r="E82" s="9"/>
      <c r="F82" s="9"/>
      <c r="G82" s="9"/>
      <c r="H82" s="9"/>
      <c r="I82" s="9"/>
    </row>
    <row r="83" spans="1:9" x14ac:dyDescent="0.2">
      <c r="A83" s="45" t="s">
        <v>77</v>
      </c>
      <c r="B83" s="328" t="s">
        <v>78</v>
      </c>
      <c r="C83" s="329"/>
      <c r="D83" s="329"/>
      <c r="E83" s="329"/>
      <c r="F83" s="329"/>
      <c r="G83" s="330"/>
      <c r="H83" s="38"/>
      <c r="I83" s="29" t="s">
        <v>34</v>
      </c>
    </row>
    <row r="84" spans="1:9" x14ac:dyDescent="0.2">
      <c r="A84" s="8" t="s">
        <v>4</v>
      </c>
      <c r="B84" s="324" t="s">
        <v>79</v>
      </c>
      <c r="C84" s="324"/>
      <c r="D84" s="324"/>
      <c r="E84" s="324"/>
      <c r="F84" s="324"/>
      <c r="G84" s="324"/>
      <c r="H84" s="21" t="s">
        <v>80</v>
      </c>
      <c r="I84" s="25">
        <f>'Mód2.3'!E12</f>
        <v>157.32</v>
      </c>
    </row>
    <row r="85" spans="1:9" x14ac:dyDescent="0.2">
      <c r="A85" s="8" t="s">
        <v>6</v>
      </c>
      <c r="B85" s="324" t="s">
        <v>81</v>
      </c>
      <c r="C85" s="324"/>
      <c r="D85" s="324"/>
      <c r="E85" s="324"/>
      <c r="F85" s="324"/>
      <c r="G85" s="324"/>
      <c r="H85" s="21" t="s">
        <v>80</v>
      </c>
      <c r="I85" s="25">
        <f>'Mód2.3'!E25</f>
        <v>441.2</v>
      </c>
    </row>
    <row r="86" spans="1:9" x14ac:dyDescent="0.2">
      <c r="A86" s="8" t="s">
        <v>8</v>
      </c>
      <c r="B86" s="324" t="s">
        <v>82</v>
      </c>
      <c r="C86" s="324"/>
      <c r="D86" s="324"/>
      <c r="E86" s="324"/>
      <c r="F86" s="324"/>
      <c r="G86" s="324"/>
      <c r="H86" s="21" t="s">
        <v>80</v>
      </c>
      <c r="I86" s="25">
        <f>'Mód2.3'!E33</f>
        <v>75.5</v>
      </c>
    </row>
    <row r="87" spans="1:9" x14ac:dyDescent="0.2">
      <c r="A87" s="43" t="s">
        <v>10</v>
      </c>
      <c r="B87" s="345" t="s">
        <v>457</v>
      </c>
      <c r="C87" s="345"/>
      <c r="D87" s="345"/>
      <c r="E87" s="345"/>
      <c r="F87" s="345"/>
      <c r="G87" s="345"/>
      <c r="H87" s="31" t="s">
        <v>80</v>
      </c>
      <c r="I87" s="164">
        <f>'Mód2.3'!E42</f>
        <v>25</v>
      </c>
    </row>
    <row r="88" spans="1:9" x14ac:dyDescent="0.2">
      <c r="A88" s="8" t="s">
        <v>39</v>
      </c>
      <c r="B88" s="324" t="s">
        <v>455</v>
      </c>
      <c r="C88" s="324"/>
      <c r="D88" s="324"/>
      <c r="E88" s="324"/>
      <c r="F88" s="324"/>
      <c r="G88" s="324"/>
      <c r="H88" s="21" t="s">
        <v>80</v>
      </c>
      <c r="I88" s="25">
        <f>'Mód2.3'!E81/12</f>
        <v>36.766666666666666</v>
      </c>
    </row>
    <row r="89" spans="1:9" x14ac:dyDescent="0.2">
      <c r="A89" s="8" t="s">
        <v>41</v>
      </c>
      <c r="B89" s="324" t="s">
        <v>459</v>
      </c>
      <c r="C89" s="324"/>
      <c r="D89" s="324"/>
      <c r="E89" s="324"/>
      <c r="F89" s="324"/>
      <c r="G89" s="324"/>
      <c r="H89" s="21" t="s">
        <v>80</v>
      </c>
      <c r="I89" s="25">
        <f>'Mód2.3'!E60</f>
        <v>39</v>
      </c>
    </row>
    <row r="90" spans="1:9" x14ac:dyDescent="0.2">
      <c r="A90" s="323" t="s">
        <v>83</v>
      </c>
      <c r="B90" s="323"/>
      <c r="C90" s="323"/>
      <c r="D90" s="323"/>
      <c r="E90" s="323"/>
      <c r="F90" s="323"/>
      <c r="G90" s="323"/>
      <c r="H90" s="323"/>
      <c r="I90" s="39">
        <f>SUM(I84:I89)</f>
        <v>774.78666666666663</v>
      </c>
    </row>
    <row r="91" spans="1:9" x14ac:dyDescent="0.2">
      <c r="A91" s="3"/>
      <c r="B91" s="3"/>
      <c r="C91" s="3"/>
      <c r="D91" s="3"/>
      <c r="E91" s="3"/>
      <c r="F91" s="3"/>
      <c r="G91" s="3"/>
      <c r="H91" s="3"/>
      <c r="I91" s="4"/>
    </row>
    <row r="92" spans="1:9" x14ac:dyDescent="0.2">
      <c r="A92" s="33" t="s">
        <v>84</v>
      </c>
      <c r="B92" s="3"/>
      <c r="C92" s="3"/>
      <c r="D92" s="3"/>
      <c r="E92" s="3"/>
      <c r="F92" s="3"/>
      <c r="G92" s="3"/>
      <c r="H92" s="3"/>
      <c r="I92" s="4"/>
    </row>
    <row r="93" spans="1:9" x14ac:dyDescent="0.2">
      <c r="A93" s="33" t="s">
        <v>85</v>
      </c>
      <c r="B93" s="3"/>
      <c r="C93" s="3"/>
      <c r="D93" s="3"/>
      <c r="E93" s="3"/>
      <c r="F93" s="3"/>
      <c r="G93" s="3"/>
      <c r="H93" s="3"/>
      <c r="I93" s="4"/>
    </row>
    <row r="94" spans="1:9" x14ac:dyDescent="0.2">
      <c r="A94" s="33" t="s">
        <v>86</v>
      </c>
      <c r="B94" s="3"/>
      <c r="C94" s="3"/>
      <c r="D94" s="3"/>
      <c r="E94" s="3"/>
      <c r="F94" s="3"/>
      <c r="G94" s="3"/>
      <c r="H94" s="3"/>
      <c r="I94" s="4"/>
    </row>
    <row r="95" spans="1:9" x14ac:dyDescent="0.2">
      <c r="A95" s="33" t="s">
        <v>87</v>
      </c>
      <c r="B95" s="3"/>
      <c r="C95" s="3"/>
      <c r="D95" s="3"/>
      <c r="E95" s="3"/>
      <c r="F95" s="3"/>
      <c r="G95" s="3"/>
      <c r="H95" s="3"/>
      <c r="I95" s="4"/>
    </row>
    <row r="96" spans="1:9" x14ac:dyDescent="0.2">
      <c r="A96" s="9"/>
      <c r="B96" s="9"/>
      <c r="C96" s="9"/>
      <c r="D96" s="9"/>
      <c r="E96" s="9"/>
      <c r="F96" s="9"/>
      <c r="G96" s="9"/>
      <c r="H96" s="9"/>
      <c r="I96" s="9"/>
    </row>
    <row r="97" spans="1:9" x14ac:dyDescent="0.2">
      <c r="A97" s="45">
        <v>2</v>
      </c>
      <c r="B97" s="44" t="s">
        <v>88</v>
      </c>
      <c r="C97" s="44"/>
      <c r="D97" s="44"/>
      <c r="E97" s="44"/>
      <c r="F97" s="44"/>
      <c r="G97" s="44"/>
      <c r="H97" s="44"/>
      <c r="I97" s="44"/>
    </row>
    <row r="98" spans="1:9" x14ac:dyDescent="0.2">
      <c r="A98" s="318" t="s">
        <v>89</v>
      </c>
      <c r="B98" s="318"/>
      <c r="C98" s="318"/>
      <c r="D98" s="318"/>
      <c r="E98" s="318"/>
      <c r="F98" s="318"/>
      <c r="G98" s="318"/>
      <c r="H98" s="318"/>
      <c r="I98" s="8" t="s">
        <v>34</v>
      </c>
    </row>
    <row r="99" spans="1:9" x14ac:dyDescent="0.2">
      <c r="A99" s="8" t="s">
        <v>47</v>
      </c>
      <c r="B99" s="344" t="s">
        <v>90</v>
      </c>
      <c r="C99" s="344"/>
      <c r="D99" s="344"/>
      <c r="E99" s="344"/>
      <c r="F99" s="344"/>
      <c r="G99" s="344"/>
      <c r="H99" s="344"/>
      <c r="I99" s="23">
        <f>I56</f>
        <v>502.34426666666667</v>
      </c>
    </row>
    <row r="100" spans="1:9" x14ac:dyDescent="0.2">
      <c r="A100" s="8" t="s">
        <v>59</v>
      </c>
      <c r="B100" s="344" t="s">
        <v>91</v>
      </c>
      <c r="C100" s="344"/>
      <c r="D100" s="344"/>
      <c r="E100" s="344"/>
      <c r="F100" s="344"/>
      <c r="G100" s="344"/>
      <c r="H100" s="344"/>
      <c r="I100" s="23">
        <f>I75</f>
        <v>654.30400000000009</v>
      </c>
    </row>
    <row r="101" spans="1:9" x14ac:dyDescent="0.2">
      <c r="A101" s="8" t="s">
        <v>77</v>
      </c>
      <c r="B101" s="344" t="s">
        <v>92</v>
      </c>
      <c r="C101" s="344"/>
      <c r="D101" s="344"/>
      <c r="E101" s="344"/>
      <c r="F101" s="344"/>
      <c r="G101" s="344"/>
      <c r="H101" s="344"/>
      <c r="I101" s="23">
        <f>I90</f>
        <v>774.78666666666663</v>
      </c>
    </row>
    <row r="102" spans="1:9" x14ac:dyDescent="0.2">
      <c r="A102" s="320" t="s">
        <v>93</v>
      </c>
      <c r="B102" s="320"/>
      <c r="C102" s="320"/>
      <c r="D102" s="320"/>
      <c r="E102" s="320"/>
      <c r="F102" s="320"/>
      <c r="G102" s="320"/>
      <c r="H102" s="320"/>
      <c r="I102" s="303">
        <f>SUM(I99:I101)</f>
        <v>1931.4349333333334</v>
      </c>
    </row>
    <row r="103" spans="1:9" x14ac:dyDescent="0.2">
      <c r="A103" s="326"/>
      <c r="B103" s="327"/>
      <c r="C103" s="327"/>
      <c r="D103" s="327"/>
      <c r="E103" s="327"/>
      <c r="F103" s="327"/>
      <c r="G103" s="327"/>
      <c r="H103" s="327"/>
      <c r="I103" s="327"/>
    </row>
    <row r="104" spans="1:9" x14ac:dyDescent="0.2">
      <c r="A104" s="325" t="s">
        <v>94</v>
      </c>
      <c r="B104" s="325"/>
      <c r="C104" s="325"/>
      <c r="D104" s="325"/>
      <c r="E104" s="325"/>
      <c r="F104" s="325"/>
      <c r="G104" s="325"/>
      <c r="H104" s="325"/>
      <c r="I104" s="325"/>
    </row>
    <row r="105" spans="1:9" x14ac:dyDescent="0.2">
      <c r="A105" s="8">
        <v>3</v>
      </c>
      <c r="B105" s="318" t="s">
        <v>95</v>
      </c>
      <c r="C105" s="318"/>
      <c r="D105" s="318"/>
      <c r="E105" s="318"/>
      <c r="F105" s="318"/>
      <c r="G105" s="318"/>
      <c r="H105" s="8" t="s">
        <v>33</v>
      </c>
      <c r="I105" s="8" t="s">
        <v>34</v>
      </c>
    </row>
    <row r="106" spans="1:9" x14ac:dyDescent="0.2">
      <c r="A106" s="8" t="s">
        <v>4</v>
      </c>
      <c r="B106" s="322" t="s">
        <v>96</v>
      </c>
      <c r="C106" s="322"/>
      <c r="D106" s="322"/>
      <c r="E106" s="322"/>
      <c r="F106" s="322"/>
      <c r="G106" s="322"/>
      <c r="H106" s="1">
        <v>4.1999999999999997E-3</v>
      </c>
      <c r="I106" s="23">
        <f>H106*I45</f>
        <v>7.4675999999999991</v>
      </c>
    </row>
    <row r="107" spans="1:9" x14ac:dyDescent="0.2">
      <c r="A107" s="43" t="s">
        <v>6</v>
      </c>
      <c r="B107" s="340" t="s">
        <v>97</v>
      </c>
      <c r="C107" s="340"/>
      <c r="D107" s="340"/>
      <c r="E107" s="340"/>
      <c r="F107" s="340"/>
      <c r="G107" s="340"/>
      <c r="H107" s="159">
        <f>H74</f>
        <v>0.08</v>
      </c>
      <c r="I107" s="160">
        <f>I106*H107</f>
        <v>0.59740799999999994</v>
      </c>
    </row>
    <row r="108" spans="1:9" x14ac:dyDescent="0.2">
      <c r="A108" s="43" t="s">
        <v>8</v>
      </c>
      <c r="B108" s="340" t="s">
        <v>98</v>
      </c>
      <c r="C108" s="340"/>
      <c r="D108" s="340"/>
      <c r="E108" s="340"/>
      <c r="F108" s="340"/>
      <c r="G108" s="340"/>
      <c r="H108" s="159">
        <v>2E-3</v>
      </c>
      <c r="I108" s="160">
        <f>H108*I45</f>
        <v>3.556</v>
      </c>
    </row>
    <row r="109" spans="1:9" x14ac:dyDescent="0.2">
      <c r="A109" s="8" t="s">
        <v>10</v>
      </c>
      <c r="B109" s="322" t="s">
        <v>99</v>
      </c>
      <c r="C109" s="322"/>
      <c r="D109" s="322"/>
      <c r="E109" s="322"/>
      <c r="F109" s="322"/>
      <c r="G109" s="322"/>
      <c r="H109" s="1">
        <v>1.9400000000000001E-2</v>
      </c>
      <c r="I109" s="23">
        <f>H109*I45</f>
        <v>34.493200000000002</v>
      </c>
    </row>
    <row r="110" spans="1:9" x14ac:dyDescent="0.2">
      <c r="A110" s="8" t="s">
        <v>39</v>
      </c>
      <c r="B110" s="341" t="s">
        <v>100</v>
      </c>
      <c r="C110" s="341"/>
      <c r="D110" s="341"/>
      <c r="E110" s="341"/>
      <c r="F110" s="341"/>
      <c r="G110" s="341"/>
      <c r="H110" s="22">
        <f>H75</f>
        <v>0.36800000000000005</v>
      </c>
      <c r="I110" s="23">
        <f>I109*H110</f>
        <v>12.693497600000002</v>
      </c>
    </row>
    <row r="111" spans="1:9" x14ac:dyDescent="0.2">
      <c r="A111" s="43" t="s">
        <v>41</v>
      </c>
      <c r="B111" s="340" t="s">
        <v>101</v>
      </c>
      <c r="C111" s="340"/>
      <c r="D111" s="340"/>
      <c r="E111" s="340"/>
      <c r="F111" s="340"/>
      <c r="G111" s="340"/>
      <c r="H111" s="159">
        <v>3.7999999999999999E-2</v>
      </c>
      <c r="I111" s="160">
        <f>H111*I45</f>
        <v>67.563999999999993</v>
      </c>
    </row>
    <row r="112" spans="1:9" x14ac:dyDescent="0.2">
      <c r="A112" s="320" t="s">
        <v>102</v>
      </c>
      <c r="B112" s="320"/>
      <c r="C112" s="320"/>
      <c r="D112" s="320"/>
      <c r="E112" s="320"/>
      <c r="F112" s="320"/>
      <c r="G112" s="320"/>
      <c r="H112" s="38"/>
      <c r="I112" s="125">
        <f>SUM(I106:I111)</f>
        <v>126.3717056</v>
      </c>
    </row>
    <row r="113" spans="1:9" x14ac:dyDescent="0.2">
      <c r="A113" s="342"/>
      <c r="B113" s="343"/>
      <c r="C113" s="343"/>
      <c r="D113" s="343"/>
      <c r="E113" s="343"/>
      <c r="F113" s="343"/>
      <c r="G113" s="343"/>
      <c r="H113" s="343"/>
      <c r="I113" s="343"/>
    </row>
    <row r="114" spans="1:9" x14ac:dyDescent="0.2">
      <c r="A114" s="325" t="s">
        <v>103</v>
      </c>
      <c r="B114" s="325"/>
      <c r="C114" s="325"/>
      <c r="D114" s="325"/>
      <c r="E114" s="325"/>
      <c r="F114" s="325"/>
      <c r="G114" s="325"/>
      <c r="H114" s="325"/>
      <c r="I114" s="325"/>
    </row>
    <row r="115" spans="1:9" x14ac:dyDescent="0.2">
      <c r="A115" s="3"/>
      <c r="B115" s="3"/>
      <c r="C115" s="3"/>
      <c r="D115" s="3"/>
      <c r="E115" s="3"/>
      <c r="F115" s="3"/>
      <c r="G115" s="3"/>
      <c r="H115" s="3"/>
      <c r="I115" s="3"/>
    </row>
    <row r="116" spans="1:9" x14ac:dyDescent="0.2">
      <c r="A116" s="33" t="s">
        <v>104</v>
      </c>
      <c r="B116" s="3"/>
      <c r="C116" s="3"/>
      <c r="D116" s="3"/>
      <c r="E116" s="3"/>
      <c r="F116" s="3"/>
      <c r="G116" s="3"/>
      <c r="H116" s="3"/>
      <c r="I116" s="3"/>
    </row>
    <row r="117" spans="1:9" x14ac:dyDescent="0.2">
      <c r="A117" s="33" t="s">
        <v>105</v>
      </c>
      <c r="B117" s="3"/>
      <c r="C117" s="3"/>
      <c r="D117" s="3"/>
      <c r="E117" s="3"/>
      <c r="F117" s="3"/>
      <c r="G117" s="3"/>
      <c r="H117" s="3"/>
      <c r="I117" s="3"/>
    </row>
    <row r="118" spans="1:9" x14ac:dyDescent="0.2">
      <c r="A118" s="3"/>
      <c r="B118" s="3"/>
      <c r="C118" s="3"/>
      <c r="D118" s="3"/>
      <c r="E118" s="3"/>
      <c r="F118" s="3"/>
      <c r="G118" s="3"/>
      <c r="H118" s="3"/>
      <c r="I118" s="3"/>
    </row>
    <row r="119" spans="1:9" x14ac:dyDescent="0.2">
      <c r="A119" s="45" t="s">
        <v>106</v>
      </c>
      <c r="B119" s="323" t="s">
        <v>107</v>
      </c>
      <c r="C119" s="323"/>
      <c r="D119" s="323"/>
      <c r="E119" s="323"/>
      <c r="F119" s="323"/>
      <c r="G119" s="323"/>
      <c r="H119" s="29" t="s">
        <v>33</v>
      </c>
      <c r="I119" s="29" t="s">
        <v>34</v>
      </c>
    </row>
    <row r="120" spans="1:9" x14ac:dyDescent="0.2">
      <c r="A120" s="45" t="s">
        <v>4</v>
      </c>
      <c r="B120" s="322" t="s">
        <v>108</v>
      </c>
      <c r="C120" s="322"/>
      <c r="D120" s="322"/>
      <c r="E120" s="322"/>
      <c r="F120" s="322"/>
      <c r="G120" s="322"/>
      <c r="H120" s="39"/>
      <c r="I120" s="39"/>
    </row>
    <row r="121" spans="1:9" x14ac:dyDescent="0.2">
      <c r="A121" s="8" t="s">
        <v>6</v>
      </c>
      <c r="B121" s="322" t="s">
        <v>109</v>
      </c>
      <c r="C121" s="322"/>
      <c r="D121" s="322"/>
      <c r="E121" s="322"/>
      <c r="F121" s="322"/>
      <c r="G121" s="322"/>
      <c r="H121" s="170">
        <v>1.67E-2</v>
      </c>
      <c r="I121" s="23">
        <f>H121*$I$45</f>
        <v>29.692599999999999</v>
      </c>
    </row>
    <row r="122" spans="1:9" x14ac:dyDescent="0.2">
      <c r="A122" s="8" t="s">
        <v>8</v>
      </c>
      <c r="B122" s="322" t="s">
        <v>110</v>
      </c>
      <c r="C122" s="322"/>
      <c r="D122" s="322"/>
      <c r="E122" s="322"/>
      <c r="F122" s="322"/>
      <c r="G122" s="322"/>
      <c r="H122" s="170">
        <v>2.0000000000000001E-4</v>
      </c>
      <c r="I122" s="23">
        <f>H122*$I$45</f>
        <v>0.35560000000000003</v>
      </c>
    </row>
    <row r="123" spans="1:9" x14ac:dyDescent="0.2">
      <c r="A123" s="43" t="s">
        <v>10</v>
      </c>
      <c r="B123" s="340" t="s">
        <v>111</v>
      </c>
      <c r="C123" s="340"/>
      <c r="D123" s="340"/>
      <c r="E123" s="340"/>
      <c r="F123" s="340"/>
      <c r="G123" s="340"/>
      <c r="H123" s="159">
        <v>6.9999999999999999E-4</v>
      </c>
      <c r="I123" s="160">
        <f>H123*$I$45</f>
        <v>1.2445999999999999</v>
      </c>
    </row>
    <row r="124" spans="1:9" x14ac:dyDescent="0.2">
      <c r="A124" s="8" t="s">
        <v>39</v>
      </c>
      <c r="B124" s="322" t="s">
        <v>112</v>
      </c>
      <c r="C124" s="322"/>
      <c r="D124" s="322"/>
      <c r="E124" s="322"/>
      <c r="F124" s="322"/>
      <c r="G124" s="322"/>
      <c r="H124" s="170">
        <v>2.8999999999999998E-3</v>
      </c>
      <c r="I124" s="23">
        <f>H124*$I$45</f>
        <v>5.1561999999999992</v>
      </c>
    </row>
    <row r="125" spans="1:9" x14ac:dyDescent="0.2">
      <c r="A125" s="8" t="s">
        <v>41</v>
      </c>
      <c r="B125" s="322" t="s">
        <v>113</v>
      </c>
      <c r="C125" s="322"/>
      <c r="D125" s="322"/>
      <c r="E125" s="322"/>
      <c r="F125" s="322"/>
      <c r="G125" s="322"/>
      <c r="H125" s="170"/>
      <c r="I125" s="23">
        <f t="shared" ref="I125" si="1">H125*$I$45</f>
        <v>0</v>
      </c>
    </row>
    <row r="126" spans="1:9" x14ac:dyDescent="0.2">
      <c r="A126" s="323" t="s">
        <v>114</v>
      </c>
      <c r="B126" s="323"/>
      <c r="C126" s="323"/>
      <c r="D126" s="323"/>
      <c r="E126" s="323"/>
      <c r="F126" s="323"/>
      <c r="G126" s="323"/>
      <c r="H126" s="38"/>
      <c r="I126" s="39">
        <f>SUM(I121:I125)</f>
        <v>36.448999999999998</v>
      </c>
    </row>
    <row r="127" spans="1:9" x14ac:dyDescent="0.2">
      <c r="A127" s="8" t="s">
        <v>41</v>
      </c>
      <c r="B127" s="322" t="s">
        <v>115</v>
      </c>
      <c r="C127" s="322"/>
      <c r="D127" s="322"/>
      <c r="E127" s="322"/>
      <c r="F127" s="322"/>
      <c r="G127" s="322"/>
      <c r="H127" s="1">
        <f>H75</f>
        <v>0.36800000000000005</v>
      </c>
      <c r="I127" s="23">
        <f>I126*H127</f>
        <v>13.413232000000001</v>
      </c>
    </row>
    <row r="128" spans="1:9" x14ac:dyDescent="0.2">
      <c r="A128" s="323" t="s">
        <v>116</v>
      </c>
      <c r="B128" s="323"/>
      <c r="C128" s="323"/>
      <c r="D128" s="323"/>
      <c r="E128" s="323"/>
      <c r="F128" s="323"/>
      <c r="G128" s="323"/>
      <c r="H128" s="38"/>
      <c r="I128" s="39">
        <f>SUM(I126:I127)</f>
        <v>49.862231999999999</v>
      </c>
    </row>
    <row r="129" spans="1:10" x14ac:dyDescent="0.2">
      <c r="A129" s="3"/>
      <c r="B129" s="3"/>
      <c r="C129" s="3"/>
      <c r="D129" s="3"/>
      <c r="E129" s="3"/>
      <c r="F129" s="3"/>
      <c r="G129" s="3"/>
      <c r="H129" s="3"/>
      <c r="I129" s="3"/>
    </row>
    <row r="130" spans="1:10" x14ac:dyDescent="0.2">
      <c r="A130" s="45" t="s">
        <v>117</v>
      </c>
      <c r="B130" s="328" t="s">
        <v>118</v>
      </c>
      <c r="C130" s="329"/>
      <c r="D130" s="329"/>
      <c r="E130" s="329"/>
      <c r="F130" s="329"/>
      <c r="G130" s="330"/>
      <c r="H130" s="29" t="s">
        <v>33</v>
      </c>
      <c r="I130" s="29" t="s">
        <v>34</v>
      </c>
    </row>
    <row r="131" spans="1:10" x14ac:dyDescent="0.2">
      <c r="A131" s="8" t="s">
        <v>4</v>
      </c>
      <c r="B131" s="337" t="s">
        <v>119</v>
      </c>
      <c r="C131" s="338"/>
      <c r="D131" s="338"/>
      <c r="E131" s="338"/>
      <c r="F131" s="338"/>
      <c r="G131" s="339"/>
      <c r="H131" s="170">
        <v>0</v>
      </c>
      <c r="I131" s="23">
        <v>0</v>
      </c>
    </row>
    <row r="132" spans="1:10" x14ac:dyDescent="0.2">
      <c r="A132" s="328" t="s">
        <v>120</v>
      </c>
      <c r="B132" s="329"/>
      <c r="C132" s="329"/>
      <c r="D132" s="329"/>
      <c r="E132" s="329"/>
      <c r="F132" s="329"/>
      <c r="G132" s="330"/>
      <c r="H132" s="38">
        <f>TRUNC(SUM(H131),4)</f>
        <v>0</v>
      </c>
      <c r="I132" s="39">
        <f>SUM(I131)</f>
        <v>0</v>
      </c>
    </row>
    <row r="133" spans="1:10" x14ac:dyDescent="0.2">
      <c r="A133" s="47"/>
      <c r="B133" s="41"/>
      <c r="C133" s="41"/>
      <c r="D133" s="41"/>
      <c r="E133" s="41"/>
      <c r="F133" s="41"/>
      <c r="G133" s="41"/>
      <c r="H133" s="41"/>
      <c r="I133" s="41"/>
    </row>
    <row r="134" spans="1:10" x14ac:dyDescent="0.2">
      <c r="A134" s="323" t="s">
        <v>121</v>
      </c>
      <c r="B134" s="323"/>
      <c r="C134" s="323"/>
      <c r="D134" s="323"/>
      <c r="E134" s="323"/>
      <c r="F134" s="323"/>
      <c r="G134" s="323"/>
      <c r="H134" s="323"/>
      <c r="I134" s="323"/>
    </row>
    <row r="135" spans="1:10" x14ac:dyDescent="0.2">
      <c r="A135" s="43">
        <v>4</v>
      </c>
      <c r="B135" s="331" t="s">
        <v>122</v>
      </c>
      <c r="C135" s="332"/>
      <c r="D135" s="332"/>
      <c r="E135" s="332"/>
      <c r="F135" s="332"/>
      <c r="G135" s="333"/>
      <c r="H135" s="42"/>
      <c r="I135" s="8" t="s">
        <v>34</v>
      </c>
    </row>
    <row r="136" spans="1:10" x14ac:dyDescent="0.2">
      <c r="A136" s="8" t="s">
        <v>106</v>
      </c>
      <c r="B136" s="334" t="s">
        <v>123</v>
      </c>
      <c r="C136" s="335"/>
      <c r="D136" s="335"/>
      <c r="E136" s="335"/>
      <c r="F136" s="335"/>
      <c r="G136" s="336"/>
      <c r="H136" s="20"/>
      <c r="I136" s="23">
        <f>I128</f>
        <v>49.862231999999999</v>
      </c>
    </row>
    <row r="137" spans="1:10" x14ac:dyDescent="0.2">
      <c r="A137" s="8" t="s">
        <v>117</v>
      </c>
      <c r="B137" s="334" t="s">
        <v>124</v>
      </c>
      <c r="C137" s="335"/>
      <c r="D137" s="335"/>
      <c r="E137" s="335"/>
      <c r="F137" s="335"/>
      <c r="G137" s="336"/>
      <c r="H137" s="20"/>
      <c r="I137" s="23">
        <f>I132</f>
        <v>0</v>
      </c>
    </row>
    <row r="138" spans="1:10" x14ac:dyDescent="0.2">
      <c r="A138" s="320" t="s">
        <v>125</v>
      </c>
      <c r="B138" s="320"/>
      <c r="C138" s="320"/>
      <c r="D138" s="320"/>
      <c r="E138" s="320"/>
      <c r="F138" s="320"/>
      <c r="G138" s="320"/>
      <c r="H138" s="320"/>
      <c r="I138" s="125">
        <f>SUM(I136:I137)</f>
        <v>49.862231999999999</v>
      </c>
    </row>
    <row r="139" spans="1:10" x14ac:dyDescent="0.2">
      <c r="A139" s="326"/>
      <c r="B139" s="327"/>
      <c r="C139" s="327"/>
      <c r="D139" s="327"/>
      <c r="E139" s="327"/>
      <c r="F139" s="327"/>
      <c r="G139" s="327"/>
      <c r="H139" s="327"/>
      <c r="I139" s="327"/>
    </row>
    <row r="140" spans="1:10" x14ac:dyDescent="0.2">
      <c r="A140" s="325" t="s">
        <v>126</v>
      </c>
      <c r="B140" s="325"/>
      <c r="C140" s="325"/>
      <c r="D140" s="325"/>
      <c r="E140" s="325"/>
      <c r="F140" s="325"/>
      <c r="G140" s="325"/>
      <c r="H140" s="325"/>
      <c r="I140" s="325"/>
    </row>
    <row r="141" spans="1:10" x14ac:dyDescent="0.2">
      <c r="A141" s="8">
        <v>5</v>
      </c>
      <c r="B141" s="318" t="s">
        <v>127</v>
      </c>
      <c r="C141" s="318"/>
      <c r="D141" s="318"/>
      <c r="E141" s="318"/>
      <c r="F141" s="318"/>
      <c r="G141" s="318"/>
      <c r="H141" s="8"/>
      <c r="I141" s="8" t="s">
        <v>34</v>
      </c>
    </row>
    <row r="142" spans="1:10" x14ac:dyDescent="0.2">
      <c r="A142" s="8" t="s">
        <v>4</v>
      </c>
      <c r="B142" s="324" t="s">
        <v>446</v>
      </c>
      <c r="C142" s="324"/>
      <c r="D142" s="324"/>
      <c r="E142" s="324"/>
      <c r="F142" s="324"/>
      <c r="G142" s="324"/>
      <c r="H142" s="21" t="s">
        <v>80</v>
      </c>
      <c r="I142" s="23" cm="1">
        <f t="array" ref="I142:J142">Uniforme!K71:L71</f>
        <v>57.322930555555558</v>
      </c>
      <c r="J142">
        <v>0</v>
      </c>
    </row>
    <row r="143" spans="1:10" x14ac:dyDescent="0.2">
      <c r="A143" s="8" t="s">
        <v>6</v>
      </c>
      <c r="B143" s="324" t="s">
        <v>128</v>
      </c>
      <c r="C143" s="324"/>
      <c r="D143" s="324"/>
      <c r="E143" s="324"/>
      <c r="F143" s="324"/>
      <c r="G143" s="324"/>
      <c r="H143" s="21" t="s">
        <v>80</v>
      </c>
      <c r="I143" s="23">
        <v>0</v>
      </c>
    </row>
    <row r="144" spans="1:10" x14ac:dyDescent="0.2">
      <c r="A144" s="26" t="s">
        <v>8</v>
      </c>
      <c r="B144" s="324" t="s">
        <v>129</v>
      </c>
      <c r="C144" s="324"/>
      <c r="D144" s="324"/>
      <c r="E144" s="324"/>
      <c r="F144" s="324"/>
      <c r="G144" s="324"/>
      <c r="H144" s="21" t="s">
        <v>80</v>
      </c>
      <c r="I144" s="23">
        <v>0</v>
      </c>
    </row>
    <row r="145" spans="1:17" x14ac:dyDescent="0.2">
      <c r="A145" s="26" t="s">
        <v>10</v>
      </c>
      <c r="B145" s="324" t="s">
        <v>42</v>
      </c>
      <c r="C145" s="324"/>
      <c r="D145" s="324"/>
      <c r="E145" s="324"/>
      <c r="F145" s="324"/>
      <c r="G145" s="324"/>
      <c r="H145" s="21" t="s">
        <v>80</v>
      </c>
      <c r="I145" s="23">
        <v>0</v>
      </c>
    </row>
    <row r="146" spans="1:17" x14ac:dyDescent="0.2">
      <c r="A146" s="320" t="s">
        <v>130</v>
      </c>
      <c r="B146" s="320"/>
      <c r="C146" s="320"/>
      <c r="D146" s="320"/>
      <c r="E146" s="320"/>
      <c r="F146" s="320"/>
      <c r="G146" s="320"/>
      <c r="H146" s="38" t="s">
        <v>80</v>
      </c>
      <c r="I146" s="125">
        <f>SUM(I142:I145)</f>
        <v>57.322930555555558</v>
      </c>
    </row>
    <row r="147" spans="1:17" x14ac:dyDescent="0.2">
      <c r="A147" s="49"/>
      <c r="B147" s="49"/>
      <c r="C147" s="49"/>
      <c r="D147" s="49"/>
      <c r="E147" s="49"/>
      <c r="F147" s="49"/>
      <c r="G147" s="49"/>
      <c r="H147" s="49"/>
      <c r="I147" s="49"/>
    </row>
    <row r="148" spans="1:17" x14ac:dyDescent="0.2">
      <c r="A148" s="33" t="s">
        <v>131</v>
      </c>
      <c r="B148" s="3"/>
      <c r="C148" s="3"/>
      <c r="D148" s="3"/>
      <c r="E148" s="3"/>
      <c r="F148" s="3"/>
      <c r="G148" s="3"/>
      <c r="H148" s="3"/>
      <c r="I148" s="3"/>
    </row>
    <row r="149" spans="1:17" x14ac:dyDescent="0.2">
      <c r="A149" s="48"/>
      <c r="B149" s="3"/>
      <c r="C149" s="3"/>
      <c r="D149" s="3"/>
      <c r="E149" s="3"/>
      <c r="F149" s="3"/>
      <c r="G149" s="3"/>
      <c r="H149" s="3"/>
      <c r="I149" s="3"/>
    </row>
    <row r="150" spans="1:17" x14ac:dyDescent="0.2">
      <c r="A150" s="325" t="s">
        <v>132</v>
      </c>
      <c r="B150" s="325"/>
      <c r="C150" s="325"/>
      <c r="D150" s="325"/>
      <c r="E150" s="325"/>
      <c r="F150" s="325"/>
      <c r="G150" s="325"/>
      <c r="H150" s="325"/>
      <c r="I150" s="325"/>
      <c r="M150" s="304"/>
    </row>
    <row r="151" spans="1:17" x14ac:dyDescent="0.2">
      <c r="A151" s="8">
        <v>6</v>
      </c>
      <c r="B151" s="318" t="s">
        <v>133</v>
      </c>
      <c r="C151" s="318"/>
      <c r="D151" s="318"/>
      <c r="E151" s="318"/>
      <c r="F151" s="318"/>
      <c r="G151" s="318"/>
      <c r="H151" s="8" t="s">
        <v>33</v>
      </c>
      <c r="I151" s="8" t="s">
        <v>34</v>
      </c>
      <c r="M151" s="304"/>
    </row>
    <row r="152" spans="1:17" x14ac:dyDescent="0.2">
      <c r="A152" s="8" t="s">
        <v>4</v>
      </c>
      <c r="B152" s="322" t="s">
        <v>134</v>
      </c>
      <c r="C152" s="322"/>
      <c r="D152" s="322"/>
      <c r="E152" s="322"/>
      <c r="F152" s="322"/>
      <c r="G152" s="322"/>
      <c r="H152" s="27">
        <v>0.05</v>
      </c>
      <c r="I152" s="301">
        <f>H152*I170</f>
        <v>197.14959007444446</v>
      </c>
      <c r="M152" s="304"/>
    </row>
    <row r="153" spans="1:17" x14ac:dyDescent="0.2">
      <c r="A153" s="8" t="s">
        <v>6</v>
      </c>
      <c r="B153" s="322" t="s">
        <v>135</v>
      </c>
      <c r="C153" s="322"/>
      <c r="D153" s="322"/>
      <c r="E153" s="322"/>
      <c r="F153" s="322"/>
      <c r="G153" s="322"/>
      <c r="H153" s="27">
        <v>0.1</v>
      </c>
      <c r="I153" s="301">
        <f>H153*(I152+I170)</f>
        <v>414.01413915633339</v>
      </c>
      <c r="M153" s="304"/>
    </row>
    <row r="154" spans="1:17" x14ac:dyDescent="0.2">
      <c r="A154" s="8" t="s">
        <v>8</v>
      </c>
      <c r="B154" s="321" t="s">
        <v>136</v>
      </c>
      <c r="C154" s="321"/>
      <c r="D154" s="321"/>
      <c r="E154" s="321"/>
      <c r="F154" s="321"/>
      <c r="G154" s="321"/>
      <c r="H154" s="2"/>
      <c r="I154" s="28"/>
      <c r="M154" s="304"/>
    </row>
    <row r="155" spans="1:17" x14ac:dyDescent="0.2">
      <c r="A155" s="8" t="s">
        <v>137</v>
      </c>
      <c r="B155" s="322" t="s">
        <v>138</v>
      </c>
      <c r="C155" s="322"/>
      <c r="D155" s="322"/>
      <c r="E155" s="322"/>
      <c r="F155" s="322"/>
      <c r="G155" s="322"/>
      <c r="H155" s="6">
        <v>1.6500000000000001E-2</v>
      </c>
      <c r="I155" s="301">
        <f>$I$172*H155</f>
        <v>87.630981057579604</v>
      </c>
      <c r="M155" s="304"/>
    </row>
    <row r="156" spans="1:17" x14ac:dyDescent="0.2">
      <c r="A156" s="8" t="s">
        <v>139</v>
      </c>
      <c r="B156" s="322" t="s">
        <v>140</v>
      </c>
      <c r="C156" s="322"/>
      <c r="D156" s="322"/>
      <c r="E156" s="322"/>
      <c r="F156" s="322"/>
      <c r="G156" s="322"/>
      <c r="H156" s="6">
        <v>7.5999999999999998E-2</v>
      </c>
      <c r="I156" s="301">
        <f t="shared" ref="I156:I157" si="2">$I$172*H156</f>
        <v>403.63360971976056</v>
      </c>
      <c r="M156" s="304"/>
    </row>
    <row r="157" spans="1:17" x14ac:dyDescent="0.2">
      <c r="A157" s="8" t="s">
        <v>141</v>
      </c>
      <c r="B157" s="322" t="s">
        <v>142</v>
      </c>
      <c r="C157" s="322"/>
      <c r="D157" s="322"/>
      <c r="E157" s="322"/>
      <c r="F157" s="322"/>
      <c r="G157" s="322"/>
      <c r="H157" s="6">
        <v>0.05</v>
      </c>
      <c r="I157" s="301">
        <f t="shared" si="2"/>
        <v>265.54842744721094</v>
      </c>
      <c r="M157" s="304"/>
      <c r="Q157" s="304"/>
    </row>
    <row r="158" spans="1:17" x14ac:dyDescent="0.2">
      <c r="A158" s="320" t="s">
        <v>143</v>
      </c>
      <c r="B158" s="320"/>
      <c r="C158" s="320"/>
      <c r="D158" s="320"/>
      <c r="E158" s="320"/>
      <c r="F158" s="320"/>
      <c r="G158" s="320"/>
      <c r="H158" s="50">
        <f>SUM(H152:H157)</f>
        <v>0.29250000000000004</v>
      </c>
      <c r="I158" s="303">
        <f>SUM(I152:I157)</f>
        <v>1367.9767474553289</v>
      </c>
      <c r="M158" s="304"/>
      <c r="Q158" s="304"/>
    </row>
    <row r="159" spans="1:17" x14ac:dyDescent="0.2">
      <c r="A159" s="307"/>
      <c r="B159" s="302"/>
      <c r="C159" s="302"/>
      <c r="D159" s="302"/>
      <c r="E159" s="302"/>
      <c r="F159" s="302"/>
      <c r="G159" s="302"/>
      <c r="H159" s="302"/>
      <c r="I159" s="302"/>
      <c r="M159" s="304"/>
      <c r="N159" s="304"/>
      <c r="O159" s="304"/>
      <c r="Q159" s="304"/>
    </row>
    <row r="160" spans="1:17" x14ac:dyDescent="0.2">
      <c r="A160" s="33" t="s">
        <v>144</v>
      </c>
      <c r="B160" s="302"/>
      <c r="C160" s="302"/>
      <c r="D160" s="302"/>
      <c r="E160" s="302"/>
      <c r="F160" s="302"/>
      <c r="G160" s="302"/>
      <c r="H160" s="302"/>
      <c r="I160" s="302"/>
      <c r="M160" s="304"/>
      <c r="N160" s="304"/>
      <c r="O160" s="304"/>
      <c r="Q160" s="304"/>
    </row>
    <row r="161" spans="1:17" x14ac:dyDescent="0.2">
      <c r="A161" s="33" t="s">
        <v>145</v>
      </c>
      <c r="B161" s="302"/>
      <c r="C161" s="302"/>
      <c r="D161" s="302"/>
      <c r="E161" s="302"/>
      <c r="F161" s="302"/>
      <c r="G161" s="302"/>
      <c r="H161" s="302"/>
      <c r="I161" s="302"/>
      <c r="M161" s="304"/>
      <c r="O161" s="304"/>
      <c r="Q161" s="304"/>
    </row>
    <row r="162" spans="1:17" x14ac:dyDescent="0.2">
      <c r="A162" s="293"/>
      <c r="B162" s="293"/>
      <c r="C162" s="293"/>
      <c r="D162" s="293"/>
      <c r="E162" s="293"/>
      <c r="F162" s="293"/>
      <c r="G162" s="293"/>
      <c r="H162" s="293"/>
      <c r="I162" s="4"/>
      <c r="M162" s="304"/>
      <c r="Q162" s="304"/>
    </row>
    <row r="163" spans="1:17" x14ac:dyDescent="0.2">
      <c r="A163" s="323" t="s">
        <v>146</v>
      </c>
      <c r="B163" s="323"/>
      <c r="C163" s="323"/>
      <c r="D163" s="323"/>
      <c r="E163" s="323"/>
      <c r="F163" s="323"/>
      <c r="G163" s="323"/>
      <c r="H163" s="323"/>
      <c r="I163" s="323"/>
      <c r="M163" s="304"/>
    </row>
    <row r="164" spans="1:17" x14ac:dyDescent="0.2">
      <c r="A164" s="318" t="s">
        <v>147</v>
      </c>
      <c r="B164" s="318"/>
      <c r="C164" s="318"/>
      <c r="D164" s="318"/>
      <c r="E164" s="318"/>
      <c r="F164" s="318"/>
      <c r="G164" s="318"/>
      <c r="H164" s="318"/>
      <c r="I164" s="8" t="s">
        <v>34</v>
      </c>
      <c r="M164" s="304"/>
    </row>
    <row r="165" spans="1:17" x14ac:dyDescent="0.2">
      <c r="A165" s="295" t="s">
        <v>4</v>
      </c>
      <c r="B165" s="319" t="str">
        <f>A37</f>
        <v>MÓDULO 1 - COMPOSIÇÃO DA REMUNERAÇÃO</v>
      </c>
      <c r="C165" s="319"/>
      <c r="D165" s="319"/>
      <c r="E165" s="319"/>
      <c r="F165" s="319"/>
      <c r="G165" s="319"/>
      <c r="H165" s="319"/>
      <c r="I165" s="301">
        <f>I45</f>
        <v>1778</v>
      </c>
      <c r="M165" s="304"/>
    </row>
    <row r="166" spans="1:17" x14ac:dyDescent="0.2">
      <c r="A166" s="295" t="s">
        <v>6</v>
      </c>
      <c r="B166" s="319" t="str">
        <f>A50</f>
        <v>MÓDULO 2 – ENCARGOS E BENEFÍCIOS ANUAIS, MENSAIS E DIÁRIOS</v>
      </c>
      <c r="C166" s="319"/>
      <c r="D166" s="319"/>
      <c r="E166" s="319"/>
      <c r="F166" s="319"/>
      <c r="G166" s="319"/>
      <c r="H166" s="319"/>
      <c r="I166" s="301">
        <f>I102</f>
        <v>1931.4349333333334</v>
      </c>
      <c r="M166" s="304"/>
    </row>
    <row r="167" spans="1:17" x14ac:dyDescent="0.2">
      <c r="A167" s="295" t="s">
        <v>8</v>
      </c>
      <c r="B167" s="319" t="str">
        <f>A104</f>
        <v>MÓDULO 3 – PROVISÃO PARA RESCISÃO</v>
      </c>
      <c r="C167" s="319"/>
      <c r="D167" s="319"/>
      <c r="E167" s="319"/>
      <c r="F167" s="319"/>
      <c r="G167" s="319"/>
      <c r="H167" s="319"/>
      <c r="I167" s="301">
        <f>I112</f>
        <v>126.3717056</v>
      </c>
      <c r="M167" s="304"/>
      <c r="O167" s="304"/>
    </row>
    <row r="168" spans="1:17" x14ac:dyDescent="0.2">
      <c r="A168" s="21" t="s">
        <v>10</v>
      </c>
      <c r="B168" s="319" t="str">
        <f>A114</f>
        <v>MÓDULO 4 – CUSTO DE REPOSIÇÃO DO PROFISSIONAL AUSENTE</v>
      </c>
      <c r="C168" s="319"/>
      <c r="D168" s="319"/>
      <c r="E168" s="319"/>
      <c r="F168" s="319"/>
      <c r="G168" s="319"/>
      <c r="H168" s="319"/>
      <c r="I168" s="301">
        <f>I138</f>
        <v>49.862231999999999</v>
      </c>
      <c r="M168" s="304"/>
    </row>
    <row r="169" spans="1:17" x14ac:dyDescent="0.2">
      <c r="A169" s="21" t="s">
        <v>39</v>
      </c>
      <c r="B169" s="319" t="str">
        <f>A140</f>
        <v>MÓDULO 5 – INSUMOS DIVERSOS</v>
      </c>
      <c r="C169" s="319"/>
      <c r="D169" s="319"/>
      <c r="E169" s="319"/>
      <c r="F169" s="319"/>
      <c r="G169" s="319"/>
      <c r="H169" s="319"/>
      <c r="I169" s="301">
        <f>I146</f>
        <v>57.322930555555558</v>
      </c>
      <c r="M169" s="304"/>
    </row>
    <row r="170" spans="1:17" x14ac:dyDescent="0.2">
      <c r="A170" s="8"/>
      <c r="B170" s="318" t="s">
        <v>148</v>
      </c>
      <c r="C170" s="318"/>
      <c r="D170" s="318"/>
      <c r="E170" s="318"/>
      <c r="F170" s="318"/>
      <c r="G170" s="318"/>
      <c r="H170" s="318"/>
      <c r="I170" s="24">
        <f>SUM(I165:I169)</f>
        <v>3942.991801488889</v>
      </c>
      <c r="M170" s="304"/>
    </row>
    <row r="171" spans="1:17" x14ac:dyDescent="0.2">
      <c r="A171" s="21" t="s">
        <v>41</v>
      </c>
      <c r="B171" s="319" t="str">
        <f>A150</f>
        <v>MÓDULO 6 – CUSTOS INDIRETOS, TRIBUTOS E LUCRO</v>
      </c>
      <c r="C171" s="319"/>
      <c r="D171" s="319"/>
      <c r="E171" s="319"/>
      <c r="F171" s="319"/>
      <c r="G171" s="319"/>
      <c r="H171" s="319"/>
      <c r="I171" s="23">
        <f>I158</f>
        <v>1367.9767474553289</v>
      </c>
      <c r="M171" s="304"/>
    </row>
    <row r="172" spans="1:17" x14ac:dyDescent="0.2">
      <c r="A172" s="320" t="s">
        <v>149</v>
      </c>
      <c r="B172" s="320"/>
      <c r="C172" s="320"/>
      <c r="D172" s="320"/>
      <c r="E172" s="320"/>
      <c r="F172" s="320"/>
      <c r="G172" s="320"/>
      <c r="H172" s="320"/>
      <c r="I172" s="303">
        <f>SUM(I45,I102,I112,I138,I146,I152,I153)/(1-SUM(H155:H157))</f>
        <v>5310.9685489442181</v>
      </c>
      <c r="M172" s="304"/>
    </row>
    <row r="175" spans="1:17" ht="13.5" thickBot="1" x14ac:dyDescent="0.25"/>
    <row r="176" spans="1:17" x14ac:dyDescent="0.2">
      <c r="A176" s="358" t="s">
        <v>460</v>
      </c>
      <c r="B176" s="359"/>
      <c r="C176" s="359"/>
      <c r="D176" s="359"/>
      <c r="E176" s="359"/>
      <c r="F176" s="359"/>
      <c r="G176" s="359"/>
      <c r="H176" s="359"/>
      <c r="I176" s="360"/>
    </row>
    <row r="177" spans="1:9" x14ac:dyDescent="0.2">
      <c r="A177" s="361"/>
      <c r="B177" s="362"/>
      <c r="C177" s="362"/>
      <c r="D177" s="362"/>
      <c r="E177" s="362"/>
      <c r="F177" s="362"/>
      <c r="G177" s="362"/>
      <c r="H177" s="362"/>
      <c r="I177" s="363"/>
    </row>
    <row r="178" spans="1:9" x14ac:dyDescent="0.2">
      <c r="A178" s="364" t="s">
        <v>461</v>
      </c>
      <c r="B178" s="323"/>
      <c r="C178" s="323"/>
      <c r="D178" s="323"/>
      <c r="E178" s="323"/>
      <c r="F178" s="323"/>
      <c r="G178" s="323"/>
      <c r="H178" s="323"/>
      <c r="I178" s="365"/>
    </row>
    <row r="179" spans="1:9" x14ac:dyDescent="0.2">
      <c r="A179" s="366" t="s">
        <v>462</v>
      </c>
      <c r="B179" s="367"/>
      <c r="C179" s="367"/>
      <c r="D179" s="310" t="s">
        <v>463</v>
      </c>
      <c r="E179" s="310" t="s">
        <v>314</v>
      </c>
      <c r="F179" s="310" t="s">
        <v>464</v>
      </c>
      <c r="G179" s="310" t="s">
        <v>465</v>
      </c>
      <c r="H179" s="310" t="s">
        <v>466</v>
      </c>
      <c r="I179" s="311" t="s">
        <v>468</v>
      </c>
    </row>
    <row r="180" spans="1:9" x14ac:dyDescent="0.2">
      <c r="A180" s="368" t="str">
        <f>I28</f>
        <v>Recepcionista</v>
      </c>
      <c r="B180" s="369"/>
      <c r="C180" s="369"/>
      <c r="D180" s="21" t="str">
        <f>I29</f>
        <v>4221-05</v>
      </c>
      <c r="E180" s="21" t="s">
        <v>443</v>
      </c>
      <c r="F180" s="21">
        <v>1</v>
      </c>
      <c r="G180" s="312">
        <v>5310.97</v>
      </c>
      <c r="H180" s="313">
        <f>F180*G180</f>
        <v>5310.97</v>
      </c>
      <c r="I180" s="314">
        <f>H180*I12</f>
        <v>127463.28</v>
      </c>
    </row>
    <row r="181" spans="1:9" x14ac:dyDescent="0.2">
      <c r="A181" s="370"/>
      <c r="B181" s="371"/>
      <c r="C181" s="371"/>
      <c r="D181" s="371"/>
      <c r="E181" s="371"/>
      <c r="F181" s="371"/>
      <c r="G181" s="371"/>
      <c r="H181" s="371"/>
      <c r="I181" s="372"/>
    </row>
    <row r="182" spans="1:9" ht="13.5" thickBot="1" x14ac:dyDescent="0.25">
      <c r="A182" s="373" t="s">
        <v>467</v>
      </c>
      <c r="B182" s="374"/>
      <c r="C182" s="374"/>
      <c r="D182" s="374"/>
      <c r="E182" s="374"/>
      <c r="F182" s="374"/>
      <c r="G182" s="374"/>
      <c r="H182" s="315">
        <v>5310.97</v>
      </c>
      <c r="I182" s="316">
        <f>SUM(I180:I181)</f>
        <v>127463.28</v>
      </c>
    </row>
    <row r="184" spans="1:9" x14ac:dyDescent="0.2">
      <c r="I184" s="317"/>
    </row>
    <row r="186" spans="1:9" x14ac:dyDescent="0.2">
      <c r="I186" s="304"/>
    </row>
  </sheetData>
  <mergeCells count="124">
    <mergeCell ref="A176:I177"/>
    <mergeCell ref="A178:I178"/>
    <mergeCell ref="A179:C179"/>
    <mergeCell ref="A180:C180"/>
    <mergeCell ref="A181:I181"/>
    <mergeCell ref="A182:G182"/>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75" x14ac:dyDescent="0.2"/>
  <cols>
    <col min="1" max="1" width="10.85546875" customWidth="1"/>
  </cols>
  <sheetData>
    <row r="1" spans="1:4" x14ac:dyDescent="0.2">
      <c r="A1" t="s">
        <v>370</v>
      </c>
    </row>
    <row r="3" spans="1:4" x14ac:dyDescent="0.2">
      <c r="A3" s="9" t="s">
        <v>371</v>
      </c>
      <c r="B3" t="e">
        <f>#REF!/#REF!</f>
        <v>#REF!</v>
      </c>
    </row>
    <row r="5" spans="1:4" x14ac:dyDescent="0.2">
      <c r="A5" t="s">
        <v>372</v>
      </c>
    </row>
    <row r="7" spans="1:4" x14ac:dyDescent="0.2">
      <c r="A7" t="s">
        <v>373</v>
      </c>
    </row>
    <row r="9" spans="1:4" x14ac:dyDescent="0.2">
      <c r="A9" s="37">
        <v>2.2799999999999998</v>
      </c>
      <c r="B9" t="s">
        <v>374</v>
      </c>
      <c r="D9" s="158" t="s">
        <v>375</v>
      </c>
    </row>
    <row r="10" spans="1:4" x14ac:dyDescent="0.2">
      <c r="A10" s="37" t="s">
        <v>376</v>
      </c>
      <c r="B10" t="s">
        <v>377</v>
      </c>
      <c r="D10" t="s">
        <v>378</v>
      </c>
    </row>
    <row r="11" spans="1:4" x14ac:dyDescent="0.2">
      <c r="A11" s="37" t="s">
        <v>379</v>
      </c>
      <c r="B11" t="s">
        <v>380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49" t="s">
        <v>381</v>
      </c>
      <c r="B1" s="350"/>
      <c r="C1" s="350"/>
      <c r="D1" s="350"/>
      <c r="E1" s="350"/>
      <c r="F1" s="350"/>
      <c r="G1" s="350"/>
      <c r="H1" s="350"/>
      <c r="I1" s="351"/>
    </row>
    <row r="2" spans="1:9" x14ac:dyDescent="0.2">
      <c r="A2" s="34"/>
      <c r="B2" s="34"/>
      <c r="C2" s="34"/>
      <c r="D2" s="34"/>
      <c r="E2" s="34"/>
      <c r="F2" s="34"/>
      <c r="G2" s="34"/>
      <c r="H2" s="34"/>
      <c r="I2" s="34"/>
    </row>
    <row r="3" spans="1:9" x14ac:dyDescent="0.2">
      <c r="A3" s="34" t="s">
        <v>382</v>
      </c>
      <c r="B3" s="34"/>
      <c r="C3" s="34"/>
      <c r="D3" s="34"/>
      <c r="E3" s="34"/>
      <c r="F3" s="34"/>
      <c r="G3" s="34"/>
      <c r="H3" s="34"/>
      <c r="I3" s="34"/>
    </row>
    <row r="4" spans="1:9" ht="15" customHeight="1" x14ac:dyDescent="0.2">
      <c r="A4" s="586" t="s">
        <v>383</v>
      </c>
      <c r="B4" s="586"/>
      <c r="C4" s="586"/>
      <c r="D4" s="586"/>
      <c r="E4" s="586"/>
      <c r="F4" s="586"/>
      <c r="G4" s="586"/>
      <c r="H4" s="586"/>
      <c r="I4" s="586"/>
    </row>
    <row r="5" spans="1:9" ht="15" customHeight="1" x14ac:dyDescent="0.2">
      <c r="A5" s="586" t="s">
        <v>384</v>
      </c>
      <c r="B5" s="586"/>
      <c r="C5" s="586"/>
      <c r="D5" s="586"/>
      <c r="E5" s="586"/>
      <c r="F5" s="586"/>
      <c r="G5" s="586"/>
      <c r="H5" s="586"/>
      <c r="I5" s="586"/>
    </row>
    <row r="6" spans="1:9" ht="15" customHeight="1" x14ac:dyDescent="0.2">
      <c r="A6" s="586" t="s">
        <v>385</v>
      </c>
      <c r="B6" s="586"/>
      <c r="C6" s="586"/>
      <c r="D6" s="586"/>
      <c r="E6" s="586"/>
      <c r="F6" s="586"/>
      <c r="G6" s="586"/>
      <c r="H6" s="586"/>
      <c r="I6" s="586"/>
    </row>
    <row r="7" spans="1:9" ht="15" customHeight="1" x14ac:dyDescent="0.2">
      <c r="A7" s="586"/>
      <c r="B7" s="586"/>
      <c r="C7" s="586"/>
      <c r="D7" s="586"/>
      <c r="E7" s="586"/>
      <c r="F7" s="586"/>
      <c r="G7" s="586"/>
      <c r="H7" s="586"/>
      <c r="I7" s="586"/>
    </row>
    <row r="8" spans="1:9" ht="30.75" customHeight="1" x14ac:dyDescent="0.2">
      <c r="A8" s="586" t="s">
        <v>447</v>
      </c>
      <c r="B8" s="586"/>
      <c r="C8" s="586"/>
      <c r="D8" s="586"/>
      <c r="E8" s="586"/>
      <c r="F8" s="586"/>
      <c r="G8" s="586"/>
      <c r="H8" s="586"/>
      <c r="I8" s="586"/>
    </row>
    <row r="9" spans="1:9" ht="15" customHeight="1" x14ac:dyDescent="0.2">
      <c r="A9" s="578" t="s">
        <v>386</v>
      </c>
      <c r="B9" s="578"/>
      <c r="C9" s="578"/>
      <c r="D9" s="578"/>
      <c r="E9" s="578"/>
      <c r="F9" s="578"/>
      <c r="G9" s="578"/>
      <c r="H9" s="578"/>
      <c r="I9" s="578"/>
    </row>
    <row r="10" spans="1:9" ht="15" customHeight="1" x14ac:dyDescent="0.2">
      <c r="A10" s="578"/>
      <c r="B10" s="578"/>
      <c r="C10" s="578"/>
      <c r="D10" s="578"/>
      <c r="E10" s="578"/>
      <c r="F10" s="578"/>
      <c r="G10" s="578"/>
      <c r="H10" s="578"/>
      <c r="I10" s="578"/>
    </row>
    <row r="11" spans="1:9" ht="30" customHeight="1" x14ac:dyDescent="0.2">
      <c r="A11" s="586" t="s">
        <v>387</v>
      </c>
      <c r="B11" s="586"/>
      <c r="C11" s="586"/>
      <c r="D11" s="586"/>
      <c r="E11" s="586"/>
      <c r="F11" s="586"/>
      <c r="G11" s="586"/>
      <c r="H11" s="586"/>
      <c r="I11" s="586"/>
    </row>
    <row r="12" spans="1:9" ht="30" customHeight="1" x14ac:dyDescent="0.2">
      <c r="A12" s="586" t="s">
        <v>388</v>
      </c>
      <c r="B12" s="586"/>
      <c r="C12" s="586"/>
      <c r="D12" s="586"/>
      <c r="E12" s="586"/>
      <c r="F12" s="586"/>
      <c r="G12" s="586"/>
      <c r="H12" s="586"/>
      <c r="I12" s="586"/>
    </row>
    <row r="13" spans="1:9" ht="30" customHeight="1" x14ac:dyDescent="0.2">
      <c r="A13" s="586" t="s">
        <v>389</v>
      </c>
      <c r="B13" s="586"/>
      <c r="C13" s="586"/>
      <c r="D13" s="586"/>
      <c r="E13" s="586"/>
      <c r="F13" s="586"/>
      <c r="G13" s="586"/>
      <c r="H13" s="586"/>
      <c r="I13" s="586"/>
    </row>
    <row r="14" spans="1:9" ht="30" customHeight="1" x14ac:dyDescent="0.2">
      <c r="A14" s="586" t="s">
        <v>390</v>
      </c>
      <c r="B14" s="586"/>
      <c r="C14" s="586"/>
      <c r="D14" s="586"/>
      <c r="E14" s="586"/>
      <c r="F14" s="586"/>
      <c r="G14" s="586"/>
      <c r="H14" s="586"/>
      <c r="I14" s="586"/>
    </row>
    <row r="15" spans="1:9" ht="30" customHeight="1" x14ac:dyDescent="0.2">
      <c r="A15" s="579" t="s">
        <v>391</v>
      </c>
      <c r="B15" s="579"/>
      <c r="C15" s="579"/>
      <c r="D15" s="579"/>
      <c r="E15" s="579"/>
      <c r="F15" s="579"/>
      <c r="G15" s="579"/>
      <c r="H15" s="579"/>
      <c r="I15" s="579"/>
    </row>
    <row r="16" spans="1:9" ht="12.75" customHeight="1" thickBot="1" x14ac:dyDescent="0.25">
      <c r="A16" s="579"/>
      <c r="B16" s="579"/>
      <c r="C16" s="579"/>
      <c r="D16" s="579"/>
      <c r="E16" s="579"/>
      <c r="F16" s="579"/>
      <c r="G16" s="579"/>
      <c r="H16" s="579"/>
      <c r="I16" s="579"/>
    </row>
    <row r="17" spans="1:9" ht="13.5" thickBot="1" x14ac:dyDescent="0.25">
      <c r="A17" s="583" t="s">
        <v>392</v>
      </c>
      <c r="B17" s="584"/>
      <c r="C17" s="584"/>
      <c r="D17" s="584"/>
      <c r="E17" s="584"/>
      <c r="F17" s="584"/>
      <c r="G17" s="584"/>
      <c r="H17" s="584"/>
      <c r="I17" s="585"/>
    </row>
    <row r="19" spans="1:9" x14ac:dyDescent="0.2">
      <c r="A19" s="325" t="s">
        <v>46</v>
      </c>
      <c r="B19" s="325"/>
      <c r="C19" s="325"/>
      <c r="D19" s="325"/>
      <c r="E19" s="325"/>
      <c r="F19" s="325"/>
      <c r="G19" s="325"/>
      <c r="H19" s="325"/>
      <c r="I19" s="325"/>
    </row>
    <row r="20" spans="1:9" x14ac:dyDescent="0.2">
      <c r="A20" s="43" t="s">
        <v>47</v>
      </c>
      <c r="B20" s="375" t="s">
        <v>48</v>
      </c>
      <c r="C20" s="376"/>
      <c r="D20" s="376"/>
      <c r="E20" s="376"/>
      <c r="F20" s="376"/>
      <c r="G20" s="376"/>
      <c r="H20" s="377"/>
      <c r="I20" s="8" t="s">
        <v>33</v>
      </c>
    </row>
    <row r="21" spans="1:9" ht="24.75" customHeight="1" x14ac:dyDescent="0.2">
      <c r="A21" s="43" t="s">
        <v>4</v>
      </c>
      <c r="B21" s="580" t="s">
        <v>393</v>
      </c>
      <c r="C21" s="338"/>
      <c r="D21" s="338"/>
      <c r="E21" s="338"/>
      <c r="F21" s="338"/>
      <c r="G21" s="338"/>
      <c r="H21" s="339"/>
      <c r="I21" s="159">
        <f>1/12</f>
        <v>8.3333333333333329E-2</v>
      </c>
    </row>
    <row r="22" spans="1:9" ht="24.75" customHeight="1" x14ac:dyDescent="0.2">
      <c r="A22" s="8" t="s">
        <v>6</v>
      </c>
      <c r="B22" s="580" t="s">
        <v>394</v>
      </c>
      <c r="C22" s="581"/>
      <c r="D22" s="581"/>
      <c r="E22" s="581"/>
      <c r="F22" s="581"/>
      <c r="G22" s="581"/>
      <c r="H22" s="582"/>
      <c r="I22" s="22">
        <v>0.121</v>
      </c>
    </row>
    <row r="23" spans="1:9" x14ac:dyDescent="0.2">
      <c r="A23" s="323" t="s">
        <v>51</v>
      </c>
      <c r="B23" s="323"/>
      <c r="C23" s="323"/>
      <c r="D23" s="323"/>
      <c r="E23" s="323"/>
      <c r="F23" s="323"/>
      <c r="G23" s="323"/>
      <c r="H23" s="38"/>
      <c r="I23" s="38">
        <f>TRUNC(SUM(I21:I22),4)</f>
        <v>0.20430000000000001</v>
      </c>
    </row>
    <row r="24" spans="1:9" ht="37.5" customHeight="1" x14ac:dyDescent="0.2">
      <c r="A24" s="43" t="s">
        <v>8</v>
      </c>
      <c r="B24" s="580" t="s">
        <v>395</v>
      </c>
      <c r="C24" s="581"/>
      <c r="D24" s="581"/>
      <c r="E24" s="581"/>
      <c r="F24" s="581"/>
      <c r="G24" s="581"/>
      <c r="H24" s="582"/>
      <c r="I24" s="159">
        <v>7.8200000000000006E-2</v>
      </c>
    </row>
    <row r="25" spans="1:9" x14ac:dyDescent="0.2">
      <c r="A25" s="323" t="s">
        <v>53</v>
      </c>
      <c r="B25" s="323"/>
      <c r="C25" s="323"/>
      <c r="D25" s="323"/>
      <c r="E25" s="323"/>
      <c r="F25" s="323"/>
      <c r="G25" s="323"/>
      <c r="H25" s="38"/>
      <c r="I25" s="38">
        <f>TRUNC(SUM(I23:I24),4)</f>
        <v>0.28249999999999997</v>
      </c>
    </row>
    <row r="26" spans="1:9" x14ac:dyDescent="0.2">
      <c r="A26" s="166" t="s">
        <v>396</v>
      </c>
      <c r="B26" s="8"/>
      <c r="C26" s="8"/>
      <c r="D26" s="8"/>
      <c r="E26" s="8"/>
      <c r="F26" s="8"/>
      <c r="G26" s="8"/>
      <c r="H26" s="165"/>
      <c r="I26" s="165"/>
    </row>
    <row r="27" spans="1:9" s="9" customFormat="1" x14ac:dyDescent="0.2">
      <c r="A27" s="33"/>
    </row>
    <row r="28" spans="1:9" s="9" customFormat="1" x14ac:dyDescent="0.2">
      <c r="A28" s="33"/>
    </row>
    <row r="29" spans="1:9" x14ac:dyDescent="0.2">
      <c r="A29" s="3"/>
      <c r="B29" s="3"/>
      <c r="C29" s="3"/>
      <c r="D29" s="3"/>
      <c r="E29" s="3"/>
      <c r="F29" s="3"/>
      <c r="G29" s="3"/>
      <c r="H29" s="3"/>
      <c r="I29" s="4"/>
    </row>
    <row r="30" spans="1:9" s="9" customFormat="1" x14ac:dyDescent="0.2">
      <c r="A30" s="325" t="s">
        <v>94</v>
      </c>
      <c r="B30" s="325"/>
      <c r="C30" s="325"/>
      <c r="D30" s="325"/>
      <c r="E30" s="325"/>
      <c r="F30" s="325"/>
      <c r="G30" s="325"/>
      <c r="H30" s="325"/>
      <c r="I30" s="325"/>
    </row>
    <row r="31" spans="1:9" x14ac:dyDescent="0.2">
      <c r="A31" s="8">
        <v>3</v>
      </c>
      <c r="B31" s="318" t="s">
        <v>95</v>
      </c>
      <c r="C31" s="318"/>
      <c r="D31" s="318"/>
      <c r="E31" s="318"/>
      <c r="F31" s="318"/>
      <c r="G31" s="318"/>
      <c r="H31" s="8" t="s">
        <v>33</v>
      </c>
      <c r="I31" s="8" t="s">
        <v>34</v>
      </c>
    </row>
    <row r="32" spans="1:9" x14ac:dyDescent="0.2">
      <c r="A32" s="8" t="s">
        <v>4</v>
      </c>
      <c r="B32" s="322" t="s">
        <v>96</v>
      </c>
      <c r="C32" s="322"/>
      <c r="D32" s="322"/>
      <c r="E32" s="322"/>
      <c r="F32" s="322"/>
      <c r="G32" s="322"/>
      <c r="H32" s="1">
        <v>4.1999999999999997E-3</v>
      </c>
      <c r="I32" s="23"/>
    </row>
    <row r="33" spans="1:11" x14ac:dyDescent="0.2">
      <c r="A33" s="43" t="s">
        <v>6</v>
      </c>
      <c r="B33" s="340" t="s">
        <v>97</v>
      </c>
      <c r="C33" s="340"/>
      <c r="D33" s="340"/>
      <c r="E33" s="340"/>
      <c r="F33" s="340"/>
      <c r="G33" s="340"/>
      <c r="H33" s="159">
        <v>0.08</v>
      </c>
      <c r="I33" s="160"/>
    </row>
    <row r="34" spans="1:11" ht="39" customHeight="1" x14ac:dyDescent="0.2">
      <c r="A34" s="43" t="s">
        <v>8</v>
      </c>
      <c r="B34" s="340" t="s">
        <v>397</v>
      </c>
      <c r="C34" s="340"/>
      <c r="D34" s="340"/>
      <c r="E34" s="340"/>
      <c r="F34" s="340"/>
      <c r="G34" s="340"/>
      <c r="H34" s="159">
        <v>2E-3</v>
      </c>
      <c r="I34" s="160"/>
      <c r="K34" s="83"/>
    </row>
    <row r="35" spans="1:11" x14ac:dyDescent="0.2">
      <c r="A35" s="8" t="s">
        <v>10</v>
      </c>
      <c r="B35" s="322" t="s">
        <v>99</v>
      </c>
      <c r="C35" s="322"/>
      <c r="D35" s="322"/>
      <c r="E35" s="322"/>
      <c r="F35" s="322"/>
      <c r="G35" s="322"/>
      <c r="H35" s="1">
        <v>1.9400000000000001E-2</v>
      </c>
      <c r="I35" s="23"/>
    </row>
    <row r="36" spans="1:11" x14ac:dyDescent="0.2">
      <c r="A36" s="8" t="s">
        <v>39</v>
      </c>
      <c r="B36" s="341" t="s">
        <v>100</v>
      </c>
      <c r="C36" s="341"/>
      <c r="D36" s="341"/>
      <c r="E36" s="341"/>
      <c r="F36" s="341"/>
      <c r="G36" s="341"/>
      <c r="H36" s="22">
        <v>0.36799999999999999</v>
      </c>
      <c r="I36" s="23"/>
    </row>
    <row r="37" spans="1:11" ht="37.5" customHeight="1" x14ac:dyDescent="0.2">
      <c r="A37" s="43" t="s">
        <v>41</v>
      </c>
      <c r="B37" s="340" t="s">
        <v>398</v>
      </c>
      <c r="C37" s="340"/>
      <c r="D37" s="340"/>
      <c r="E37" s="340"/>
      <c r="F37" s="340"/>
      <c r="G37" s="340"/>
      <c r="H37" s="159">
        <v>3.7999999999999999E-2</v>
      </c>
      <c r="I37" s="160"/>
    </row>
    <row r="38" spans="1:11" x14ac:dyDescent="0.2">
      <c r="A38" s="320" t="s">
        <v>102</v>
      </c>
      <c r="B38" s="320"/>
      <c r="C38" s="320"/>
      <c r="D38" s="320"/>
      <c r="E38" s="320"/>
      <c r="F38" s="320"/>
      <c r="G38" s="320"/>
      <c r="H38" s="38"/>
      <c r="I38" s="125"/>
    </row>
    <row r="39" spans="1:11" x14ac:dyDescent="0.2">
      <c r="A39" s="3"/>
      <c r="B39" s="3"/>
      <c r="C39" s="3"/>
      <c r="D39" s="3"/>
      <c r="E39" s="3"/>
      <c r="F39" s="3"/>
      <c r="G39" s="3"/>
      <c r="H39" s="40"/>
      <c r="I39" s="4"/>
    </row>
    <row r="40" spans="1:11" x14ac:dyDescent="0.2">
      <c r="A40" s="403" t="s">
        <v>399</v>
      </c>
      <c r="B40" s="9" t="s">
        <v>400</v>
      </c>
      <c r="C40" s="3"/>
      <c r="D40" s="3"/>
      <c r="E40" s="3"/>
      <c r="F40" s="3"/>
      <c r="G40" s="3"/>
      <c r="H40" s="40"/>
      <c r="I40" s="4"/>
    </row>
    <row r="41" spans="1:11" x14ac:dyDescent="0.2">
      <c r="A41" s="403"/>
      <c r="B41" s="167" t="s">
        <v>401</v>
      </c>
      <c r="C41" s="3"/>
      <c r="D41" s="3"/>
      <c r="E41" s="3"/>
      <c r="F41" s="3"/>
      <c r="G41" s="3"/>
      <c r="H41" s="40"/>
      <c r="I41" s="4"/>
    </row>
    <row r="42" spans="1:11" x14ac:dyDescent="0.2">
      <c r="A42" s="403"/>
      <c r="B42" t="s">
        <v>402</v>
      </c>
      <c r="C42" s="3"/>
      <c r="D42" s="3"/>
      <c r="E42" s="3"/>
      <c r="F42" s="3"/>
      <c r="G42" s="3"/>
      <c r="H42" s="40"/>
      <c r="I42" s="4"/>
    </row>
    <row r="43" spans="1:11" x14ac:dyDescent="0.2">
      <c r="A43" s="403"/>
      <c r="B43" s="167" t="s">
        <v>403</v>
      </c>
      <c r="C43" s="3"/>
      <c r="D43" s="3"/>
      <c r="E43" s="3"/>
      <c r="F43" s="3"/>
      <c r="G43" s="3"/>
      <c r="H43" s="40"/>
      <c r="I43" s="4"/>
    </row>
    <row r="44" spans="1:11" x14ac:dyDescent="0.2">
      <c r="A44" s="403"/>
      <c r="B44" s="167" t="s">
        <v>404</v>
      </c>
      <c r="C44" s="3"/>
      <c r="D44" s="3"/>
      <c r="E44" s="3"/>
      <c r="F44" s="3"/>
      <c r="G44" s="3"/>
      <c r="H44" s="40"/>
      <c r="I44" s="4"/>
    </row>
    <row r="45" spans="1:11" x14ac:dyDescent="0.2">
      <c r="A45" s="403"/>
      <c r="B45" s="167" t="s">
        <v>405</v>
      </c>
      <c r="C45" s="3"/>
      <c r="D45" s="3"/>
      <c r="E45" s="3"/>
      <c r="F45" s="3"/>
      <c r="G45" s="3"/>
      <c r="H45" s="40"/>
      <c r="I45" s="4"/>
    </row>
    <row r="46" spans="1:11" x14ac:dyDescent="0.2">
      <c r="A46" s="403"/>
      <c r="B46" s="168" t="s">
        <v>406</v>
      </c>
      <c r="C46" s="3"/>
      <c r="D46" s="3"/>
      <c r="E46" s="3"/>
      <c r="F46" s="3"/>
      <c r="G46" s="3"/>
      <c r="H46" s="40"/>
      <c r="I46" s="4"/>
    </row>
    <row r="47" spans="1:11" x14ac:dyDescent="0.2">
      <c r="A47" s="3"/>
      <c r="C47" s="3"/>
      <c r="D47" s="3"/>
      <c r="E47" s="3"/>
      <c r="F47" s="3"/>
      <c r="G47" s="3"/>
      <c r="H47" s="40"/>
      <c r="I47" s="4"/>
    </row>
    <row r="48" spans="1:11" x14ac:dyDescent="0.2">
      <c r="A48" s="403" t="s">
        <v>407</v>
      </c>
      <c r="B48" s="167" t="s">
        <v>408</v>
      </c>
      <c r="C48" s="3"/>
      <c r="D48" s="3"/>
      <c r="E48" s="3"/>
      <c r="F48" s="3"/>
      <c r="G48" s="3"/>
      <c r="H48" s="40"/>
      <c r="I48" s="4"/>
    </row>
    <row r="49" spans="1:10" x14ac:dyDescent="0.2">
      <c r="A49" s="403"/>
      <c r="B49" s="167" t="s">
        <v>409</v>
      </c>
      <c r="C49" s="3"/>
      <c r="D49" s="3"/>
      <c r="E49" s="3"/>
      <c r="F49" s="3"/>
      <c r="G49" s="3"/>
      <c r="H49" s="40"/>
      <c r="I49" s="4"/>
    </row>
    <row r="50" spans="1:10" x14ac:dyDescent="0.2">
      <c r="A50" s="3"/>
      <c r="B50" s="168"/>
      <c r="C50" s="3"/>
      <c r="D50" s="3"/>
      <c r="E50" s="3"/>
      <c r="F50" s="3"/>
      <c r="G50" s="3"/>
      <c r="H50" s="40"/>
      <c r="I50" s="4"/>
    </row>
    <row r="51" spans="1:10" ht="27" customHeight="1" x14ac:dyDescent="0.2">
      <c r="A51" s="403" t="s">
        <v>410</v>
      </c>
      <c r="B51" s="575" t="s">
        <v>411</v>
      </c>
      <c r="C51" s="575"/>
      <c r="D51" s="575"/>
      <c r="E51" s="575"/>
      <c r="F51" s="575"/>
      <c r="G51" s="575"/>
      <c r="H51" s="575"/>
      <c r="I51" s="575"/>
    </row>
    <row r="52" spans="1:10" x14ac:dyDescent="0.2">
      <c r="A52" s="403"/>
      <c r="B52" s="167" t="s">
        <v>412</v>
      </c>
      <c r="C52" s="3"/>
      <c r="D52" s="3"/>
      <c r="E52" s="3"/>
      <c r="F52" s="3"/>
      <c r="G52" s="3"/>
      <c r="H52" s="40"/>
      <c r="I52" s="4"/>
    </row>
    <row r="53" spans="1:10" x14ac:dyDescent="0.2">
      <c r="A53" s="3"/>
      <c r="B53" s="168"/>
      <c r="C53" s="3"/>
      <c r="D53" s="3"/>
      <c r="E53" s="3"/>
      <c r="F53" s="3"/>
      <c r="G53" s="3"/>
      <c r="H53" s="40"/>
      <c r="I53" s="4"/>
    </row>
    <row r="54" spans="1:10" x14ac:dyDescent="0.2">
      <c r="A54" s="3" t="s">
        <v>413</v>
      </c>
      <c r="B54" s="82" t="s">
        <v>220</v>
      </c>
      <c r="C54" s="3"/>
      <c r="D54" s="3"/>
      <c r="E54" s="3"/>
      <c r="F54" s="3"/>
      <c r="G54" s="3"/>
      <c r="H54" s="40"/>
      <c r="I54" s="4"/>
    </row>
    <row r="56" spans="1:10" ht="12.75" customHeight="1" x14ac:dyDescent="0.2">
      <c r="A56" s="386" t="s">
        <v>221</v>
      </c>
      <c r="B56" s="386"/>
      <c r="C56" s="386"/>
      <c r="D56" s="386"/>
      <c r="E56" s="386"/>
      <c r="F56" s="386"/>
      <c r="G56" s="386"/>
      <c r="H56" s="386"/>
      <c r="I56" s="386"/>
      <c r="J56" s="386"/>
    </row>
    <row r="57" spans="1:10" x14ac:dyDescent="0.2">
      <c r="A57" s="386"/>
      <c r="B57" s="386"/>
      <c r="C57" s="386"/>
      <c r="D57" s="386"/>
      <c r="E57" s="386"/>
      <c r="F57" s="386"/>
      <c r="G57" s="386"/>
      <c r="H57" s="386"/>
      <c r="I57" s="386"/>
      <c r="J57" s="386"/>
    </row>
    <row r="58" spans="1:10" x14ac:dyDescent="0.2">
      <c r="A58" s="386"/>
      <c r="B58" s="386"/>
      <c r="C58" s="386"/>
      <c r="D58" s="386"/>
      <c r="E58" s="386"/>
      <c r="F58" s="386"/>
      <c r="G58" s="386"/>
      <c r="H58" s="386"/>
      <c r="I58" s="386"/>
      <c r="J58" s="386"/>
    </row>
    <row r="59" spans="1:10" x14ac:dyDescent="0.2">
      <c r="A59" s="386"/>
      <c r="B59" s="386"/>
      <c r="C59" s="386"/>
      <c r="D59" s="386"/>
      <c r="E59" s="386"/>
      <c r="F59" s="386"/>
      <c r="G59" s="386"/>
      <c r="H59" s="386"/>
      <c r="I59" s="386"/>
      <c r="J59" s="386"/>
    </row>
    <row r="60" spans="1:10" x14ac:dyDescent="0.2">
      <c r="A60" s="386"/>
      <c r="B60" s="386"/>
      <c r="C60" s="386"/>
      <c r="D60" s="386"/>
      <c r="E60" s="386"/>
      <c r="F60" s="386"/>
      <c r="G60" s="386"/>
      <c r="H60" s="386"/>
      <c r="I60" s="386"/>
      <c r="J60" s="386"/>
    </row>
    <row r="61" spans="1:10" x14ac:dyDescent="0.2">
      <c r="A61" s="161"/>
      <c r="B61" s="161"/>
      <c r="C61" s="161"/>
      <c r="D61" s="161"/>
      <c r="E61" s="161"/>
      <c r="F61" s="161"/>
      <c r="G61" s="161"/>
      <c r="H61" s="161"/>
      <c r="I61" s="161"/>
      <c r="J61" s="161"/>
    </row>
    <row r="62" spans="1:10" x14ac:dyDescent="0.2">
      <c r="A62" s="403" t="s">
        <v>414</v>
      </c>
      <c r="B62" s="167" t="s">
        <v>415</v>
      </c>
      <c r="C62" s="3"/>
      <c r="D62" s="3"/>
      <c r="E62" s="3"/>
      <c r="F62" s="3"/>
      <c r="G62" s="161"/>
      <c r="H62" s="161"/>
      <c r="I62" s="161"/>
      <c r="J62" s="161"/>
    </row>
    <row r="63" spans="1:10" x14ac:dyDescent="0.2">
      <c r="A63" s="403"/>
      <c r="B63" s="167" t="s">
        <v>416</v>
      </c>
      <c r="C63" s="3"/>
      <c r="D63" s="3"/>
      <c r="E63" s="3"/>
      <c r="F63" s="3"/>
      <c r="G63" s="161"/>
      <c r="H63" s="161"/>
      <c r="I63" s="161"/>
      <c r="J63" s="161"/>
    </row>
    <row r="64" spans="1:10" x14ac:dyDescent="0.2">
      <c r="A64" s="161"/>
      <c r="B64" s="161"/>
      <c r="C64" s="161"/>
      <c r="D64" s="161"/>
      <c r="E64" s="161"/>
      <c r="F64" s="161"/>
      <c r="G64" s="161"/>
      <c r="H64" s="161"/>
      <c r="I64" s="161"/>
      <c r="J64" s="161"/>
    </row>
    <row r="65" spans="1:10" x14ac:dyDescent="0.2">
      <c r="A65" s="403" t="s">
        <v>417</v>
      </c>
      <c r="B65" s="575" t="s">
        <v>411</v>
      </c>
      <c r="C65" s="575"/>
      <c r="D65" s="575"/>
      <c r="E65" s="575"/>
      <c r="F65" s="575"/>
      <c r="G65" s="575"/>
      <c r="H65" s="575"/>
      <c r="I65" s="575"/>
      <c r="J65" s="161"/>
    </row>
    <row r="66" spans="1:10" x14ac:dyDescent="0.2">
      <c r="A66" s="403"/>
      <c r="B66" s="167" t="s">
        <v>418</v>
      </c>
      <c r="C66" s="3"/>
      <c r="D66" s="3"/>
      <c r="E66" s="3"/>
      <c r="F66" s="3"/>
      <c r="G66" s="3"/>
      <c r="H66" s="40"/>
      <c r="I66" s="4"/>
      <c r="J66" s="161"/>
    </row>
    <row r="67" spans="1:10" x14ac:dyDescent="0.2">
      <c r="A67" s="161"/>
      <c r="B67" s="161"/>
      <c r="C67" s="161"/>
      <c r="D67" s="161"/>
      <c r="E67" s="161"/>
      <c r="F67" s="161"/>
      <c r="G67" s="161"/>
      <c r="H67" s="161"/>
      <c r="I67" s="161"/>
      <c r="J67" s="161"/>
    </row>
    <row r="68" spans="1:10" x14ac:dyDescent="0.2">
      <c r="A68" s="161"/>
      <c r="B68" s="161"/>
      <c r="C68" s="161"/>
      <c r="D68" s="161"/>
      <c r="E68" s="161"/>
      <c r="F68" s="161"/>
      <c r="G68" s="161"/>
      <c r="H68" s="161"/>
      <c r="I68" s="161"/>
      <c r="J68" s="161"/>
    </row>
    <row r="69" spans="1:10" x14ac:dyDescent="0.2">
      <c r="A69" s="45" t="s">
        <v>106</v>
      </c>
      <c r="B69" s="323" t="s">
        <v>107</v>
      </c>
      <c r="C69" s="323"/>
      <c r="D69" s="323"/>
      <c r="E69" s="323"/>
      <c r="F69" s="323"/>
      <c r="G69" s="323"/>
      <c r="H69" s="29" t="s">
        <v>33</v>
      </c>
      <c r="I69" s="29" t="s">
        <v>34</v>
      </c>
      <c r="J69" s="161"/>
    </row>
    <row r="70" spans="1:10" x14ac:dyDescent="0.2">
      <c r="A70" s="45" t="s">
        <v>4</v>
      </c>
      <c r="B70" s="322" t="s">
        <v>108</v>
      </c>
      <c r="C70" s="322"/>
      <c r="D70" s="322"/>
      <c r="E70" s="322"/>
      <c r="F70" s="322"/>
      <c r="G70" s="322"/>
      <c r="H70" s="39"/>
      <c r="I70" s="39"/>
      <c r="J70" s="161"/>
    </row>
    <row r="71" spans="1:10" ht="24" customHeight="1" x14ac:dyDescent="0.2">
      <c r="A71" s="52" t="s">
        <v>6</v>
      </c>
      <c r="B71" s="577" t="s">
        <v>419</v>
      </c>
      <c r="C71" s="577"/>
      <c r="D71" s="577"/>
      <c r="E71" s="577"/>
      <c r="F71" s="577"/>
      <c r="G71" s="577"/>
      <c r="H71" s="169">
        <v>1.67E-2</v>
      </c>
      <c r="I71" s="160">
        <f>H71*$I$45</f>
        <v>0</v>
      </c>
      <c r="J71" s="161"/>
    </row>
    <row r="72" spans="1:10" ht="36" customHeight="1" x14ac:dyDescent="0.2">
      <c r="A72" s="52" t="s">
        <v>8</v>
      </c>
      <c r="B72" s="576" t="s">
        <v>420</v>
      </c>
      <c r="C72" s="576"/>
      <c r="D72" s="576"/>
      <c r="E72" s="576"/>
      <c r="F72" s="576"/>
      <c r="G72" s="576"/>
      <c r="H72" s="169">
        <v>2.0000000000000001E-4</v>
      </c>
      <c r="I72" s="160">
        <f>H72*$I$45</f>
        <v>0</v>
      </c>
      <c r="J72" s="161"/>
    </row>
    <row r="73" spans="1:10" ht="42.75" customHeight="1" x14ac:dyDescent="0.2">
      <c r="A73" s="52" t="s">
        <v>10</v>
      </c>
      <c r="B73" s="576" t="s">
        <v>421</v>
      </c>
      <c r="C73" s="576"/>
      <c r="D73" s="576"/>
      <c r="E73" s="576"/>
      <c r="F73" s="576"/>
      <c r="G73" s="576"/>
      <c r="H73" s="159">
        <v>6.9999999999999999E-4</v>
      </c>
      <c r="I73" s="160">
        <f>H73*$I$45</f>
        <v>0</v>
      </c>
      <c r="J73" s="161"/>
    </row>
    <row r="74" spans="1:10" ht="35.25" customHeight="1" x14ac:dyDescent="0.2">
      <c r="A74" s="43" t="s">
        <v>39</v>
      </c>
      <c r="B74" s="576" t="s">
        <v>422</v>
      </c>
      <c r="C74" s="576"/>
      <c r="D74" s="576"/>
      <c r="E74" s="576"/>
      <c r="F74" s="576"/>
      <c r="G74" s="576"/>
      <c r="H74" s="169">
        <v>2.8999999999999998E-3</v>
      </c>
      <c r="I74" s="160">
        <f>H74*$I$45</f>
        <v>0</v>
      </c>
      <c r="J74" s="161"/>
    </row>
    <row r="75" spans="1:10" x14ac:dyDescent="0.2">
      <c r="A75" s="8" t="s">
        <v>41</v>
      </c>
      <c r="B75" s="322" t="s">
        <v>113</v>
      </c>
      <c r="C75" s="322"/>
      <c r="D75" s="322"/>
      <c r="E75" s="322"/>
      <c r="F75" s="322"/>
      <c r="G75" s="322"/>
      <c r="H75" s="170"/>
      <c r="I75" s="23">
        <f t="shared" ref="I75" si="0">H75*$I$45</f>
        <v>0</v>
      </c>
      <c r="J75" s="161"/>
    </row>
    <row r="76" spans="1:10" x14ac:dyDescent="0.2">
      <c r="A76" s="323" t="s">
        <v>114</v>
      </c>
      <c r="B76" s="323"/>
      <c r="C76" s="323"/>
      <c r="D76" s="323"/>
      <c r="E76" s="323"/>
      <c r="F76" s="323"/>
      <c r="G76" s="323"/>
      <c r="H76" s="38"/>
      <c r="I76" s="39">
        <f>SUM(I71:I75)</f>
        <v>0</v>
      </c>
      <c r="J76" s="161"/>
    </row>
    <row r="77" spans="1:10" x14ac:dyDescent="0.2">
      <c r="A77" s="8" t="s">
        <v>67</v>
      </c>
      <c r="B77" s="322" t="s">
        <v>115</v>
      </c>
      <c r="C77" s="322"/>
      <c r="D77" s="322"/>
      <c r="E77" s="322"/>
      <c r="F77" s="322"/>
      <c r="G77" s="322"/>
      <c r="H77" s="1">
        <v>0.36799999999999999</v>
      </c>
      <c r="I77" s="23">
        <f>I76*H77</f>
        <v>0</v>
      </c>
      <c r="J77" s="161"/>
    </row>
    <row r="78" spans="1:10" x14ac:dyDescent="0.2">
      <c r="A78" s="323" t="s">
        <v>116</v>
      </c>
      <c r="B78" s="323"/>
      <c r="C78" s="323"/>
      <c r="D78" s="323"/>
      <c r="E78" s="323"/>
      <c r="F78" s="323"/>
      <c r="G78" s="323"/>
      <c r="H78" s="38"/>
      <c r="I78" s="39">
        <f>SUM(I76:I77)</f>
        <v>0</v>
      </c>
    </row>
    <row r="79" spans="1:10" x14ac:dyDescent="0.2">
      <c r="A79" s="8"/>
      <c r="B79" s="344"/>
      <c r="C79" s="344"/>
      <c r="D79" s="344"/>
      <c r="E79" s="344"/>
      <c r="F79" s="344"/>
      <c r="G79" s="344"/>
      <c r="H79" s="344"/>
      <c r="I79" s="23"/>
    </row>
    <row r="80" spans="1:10" x14ac:dyDescent="0.2">
      <c r="A80" s="3"/>
      <c r="B80" s="33"/>
      <c r="C80" s="33"/>
      <c r="D80" s="33"/>
      <c r="E80" s="33"/>
      <c r="F80" s="33"/>
      <c r="G80" s="33"/>
      <c r="H80" s="33"/>
      <c r="I80" s="7"/>
    </row>
    <row r="81" spans="1:9" x14ac:dyDescent="0.2">
      <c r="A81" s="571" t="s">
        <v>423</v>
      </c>
      <c r="B81" s="571"/>
      <c r="C81" s="571"/>
      <c r="D81" s="571"/>
      <c r="E81" s="571"/>
      <c r="F81" s="571"/>
      <c r="G81" s="571"/>
      <c r="H81" s="571"/>
      <c r="I81" s="571"/>
    </row>
    <row r="82" spans="1:9" x14ac:dyDescent="0.2">
      <c r="A82" s="571"/>
      <c r="B82" s="571"/>
      <c r="C82" s="571"/>
      <c r="D82" s="571"/>
      <c r="E82" s="571"/>
      <c r="F82" s="571"/>
      <c r="G82" s="571"/>
      <c r="H82" s="571"/>
      <c r="I82" s="571"/>
    </row>
    <row r="83" spans="1:9" x14ac:dyDescent="0.2">
      <c r="A83" s="571"/>
      <c r="B83" s="571"/>
      <c r="C83" s="571"/>
      <c r="D83" s="571"/>
      <c r="E83" s="571"/>
      <c r="F83" s="571"/>
      <c r="G83" s="571"/>
      <c r="H83" s="571"/>
      <c r="I83" s="571"/>
    </row>
    <row r="84" spans="1:9" x14ac:dyDescent="0.2">
      <c r="A84" s="571"/>
      <c r="B84" s="571"/>
      <c r="C84" s="571"/>
      <c r="D84" s="571"/>
      <c r="E84" s="571"/>
      <c r="F84" s="571"/>
      <c r="G84" s="571"/>
      <c r="H84" s="571"/>
      <c r="I84" s="571"/>
    </row>
    <row r="85" spans="1:9" x14ac:dyDescent="0.2">
      <c r="A85" s="571"/>
      <c r="B85" s="571"/>
      <c r="C85" s="571"/>
      <c r="D85" s="571"/>
      <c r="E85" s="571"/>
      <c r="F85" s="571"/>
      <c r="G85" s="571"/>
      <c r="H85" s="571"/>
      <c r="I85" s="571"/>
    </row>
    <row r="86" spans="1:9" x14ac:dyDescent="0.2">
      <c r="A86" s="292"/>
      <c r="B86" s="292"/>
      <c r="C86" s="292"/>
      <c r="D86" s="292"/>
      <c r="E86" s="292"/>
      <c r="F86" s="292"/>
      <c r="G86" s="292"/>
      <c r="H86" s="292"/>
      <c r="I86" s="292"/>
    </row>
    <row r="87" spans="1:9" ht="16.5" thickBot="1" x14ac:dyDescent="0.25">
      <c r="A87" s="291"/>
      <c r="D87" s="292"/>
      <c r="E87" s="292"/>
      <c r="F87" s="292"/>
      <c r="G87" s="292"/>
      <c r="H87" s="292"/>
      <c r="I87" s="292"/>
    </row>
    <row r="88" spans="1:9" ht="26.25" thickBot="1" x14ac:dyDescent="0.25">
      <c r="A88" s="174" t="s">
        <v>293</v>
      </c>
      <c r="B88" s="175" t="s">
        <v>424</v>
      </c>
      <c r="C88" s="175" t="s">
        <v>425</v>
      </c>
      <c r="D88" s="292"/>
      <c r="E88" s="292"/>
      <c r="F88" s="292"/>
      <c r="G88" s="292"/>
      <c r="H88" s="292"/>
      <c r="I88" s="292"/>
    </row>
    <row r="89" spans="1:9" ht="13.5" thickBot="1" x14ac:dyDescent="0.25">
      <c r="A89" s="176" t="s">
        <v>256</v>
      </c>
      <c r="B89" s="177">
        <v>8.3299999999999999E-2</v>
      </c>
      <c r="C89" s="177">
        <v>6.9410000000000001E-3</v>
      </c>
      <c r="D89" s="292"/>
      <c r="E89" s="292"/>
      <c r="F89" s="292"/>
      <c r="G89" s="292"/>
      <c r="H89" s="292"/>
      <c r="I89" s="292"/>
    </row>
    <row r="90" spans="1:9" ht="39" thickBot="1" x14ac:dyDescent="0.25">
      <c r="A90" s="176" t="s">
        <v>426</v>
      </c>
      <c r="B90" s="177">
        <v>2.7799999999999998E-2</v>
      </c>
      <c r="C90" s="177">
        <v>2.3159999999999999E-3</v>
      </c>
      <c r="D90" s="292"/>
      <c r="E90" s="292"/>
      <c r="F90" s="292"/>
      <c r="G90" s="292"/>
      <c r="H90" s="292"/>
      <c r="I90" s="292"/>
    </row>
    <row r="91" spans="1:9" ht="26.25" thickBot="1" x14ac:dyDescent="0.25">
      <c r="A91" s="178" t="s">
        <v>427</v>
      </c>
      <c r="B91" s="179">
        <v>0.1111</v>
      </c>
      <c r="C91" s="179">
        <v>9.2569999999999996E-3</v>
      </c>
      <c r="D91" s="292"/>
      <c r="E91" s="292"/>
      <c r="F91" s="292"/>
      <c r="G91" s="292"/>
      <c r="H91" s="292"/>
      <c r="I91" s="292"/>
    </row>
    <row r="92" spans="1:9" ht="84.75" customHeight="1" thickBot="1" x14ac:dyDescent="0.25">
      <c r="A92" s="178" t="s">
        <v>155</v>
      </c>
      <c r="B92" s="572">
        <v>0.12039999999999999</v>
      </c>
      <c r="C92" s="573"/>
      <c r="D92" s="292"/>
      <c r="E92" s="292"/>
      <c r="F92" s="292"/>
      <c r="G92" s="292"/>
      <c r="H92" s="292"/>
      <c r="I92" s="292"/>
    </row>
    <row r="93" spans="1:9" ht="69" customHeight="1" x14ac:dyDescent="0.2">
      <c r="A93" s="173"/>
      <c r="D93" s="292"/>
      <c r="E93" s="292"/>
      <c r="F93" s="292"/>
      <c r="G93" s="292"/>
      <c r="H93" s="292"/>
      <c r="I93" s="292"/>
    </row>
    <row r="94" spans="1:9" ht="15" x14ac:dyDescent="0.2">
      <c r="A94" s="574" t="s">
        <v>428</v>
      </c>
      <c r="B94" s="574"/>
      <c r="C94" s="574"/>
      <c r="D94" s="574"/>
      <c r="E94" s="574"/>
      <c r="F94" s="574"/>
      <c r="G94" s="574"/>
      <c r="H94" s="574"/>
      <c r="I94" s="574"/>
    </row>
    <row r="95" spans="1:9" ht="15" x14ac:dyDescent="0.2">
      <c r="A95" s="574" t="s">
        <v>429</v>
      </c>
      <c r="B95" s="574"/>
      <c r="C95" s="574"/>
      <c r="D95" s="574"/>
      <c r="E95" s="574"/>
      <c r="F95" s="574"/>
      <c r="G95" s="574"/>
      <c r="H95" s="574"/>
      <c r="I95" s="574"/>
    </row>
    <row r="96" spans="1:9" x14ac:dyDescent="0.2">
      <c r="A96" s="3"/>
      <c r="B96" s="33"/>
      <c r="C96" s="33"/>
      <c r="D96" s="33"/>
      <c r="E96" s="33"/>
      <c r="F96" s="33"/>
      <c r="G96" s="33"/>
      <c r="H96" s="33"/>
      <c r="I96" s="7"/>
    </row>
    <row r="97" spans="1:9" x14ac:dyDescent="0.2">
      <c r="A97" s="3"/>
      <c r="B97" s="33"/>
      <c r="C97" s="33"/>
      <c r="D97" s="33"/>
      <c r="E97" s="33"/>
      <c r="F97" s="33"/>
      <c r="G97" s="33"/>
      <c r="H97" s="33"/>
      <c r="I97" s="7"/>
    </row>
    <row r="98" spans="1:9" x14ac:dyDescent="0.2">
      <c r="A98" s="158" t="s">
        <v>430</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81" t="s">
        <v>150</v>
      </c>
      <c r="B2" s="382"/>
      <c r="C2" s="383"/>
      <c r="F2" s="381" t="s">
        <v>151</v>
      </c>
      <c r="G2" s="382"/>
      <c r="H2" s="383"/>
    </row>
    <row r="4" spans="1:8" x14ac:dyDescent="0.2">
      <c r="A4" s="9" t="s">
        <v>152</v>
      </c>
      <c r="F4" s="9" t="s">
        <v>152</v>
      </c>
    </row>
    <row r="5" spans="1:8" x14ac:dyDescent="0.2">
      <c r="A5" t="s">
        <v>153</v>
      </c>
      <c r="C5" s="7" t="e">
        <f>#REF!</f>
        <v>#REF!</v>
      </c>
      <c r="F5" t="s">
        <v>153</v>
      </c>
      <c r="H5" s="7" t="e">
        <f>#REF!</f>
        <v>#REF!</v>
      </c>
    </row>
    <row r="6" spans="1:8" x14ac:dyDescent="0.2">
      <c r="A6" t="s">
        <v>154</v>
      </c>
      <c r="C6" s="7" t="e">
        <f>#REF!</f>
        <v>#REF!</v>
      </c>
      <c r="F6" t="s">
        <v>154</v>
      </c>
      <c r="H6" s="7" t="e">
        <f>#REF!</f>
        <v>#REF!</v>
      </c>
    </row>
    <row r="7" spans="1:8" x14ac:dyDescent="0.2">
      <c r="A7" s="9" t="s">
        <v>155</v>
      </c>
      <c r="C7" s="4" t="e">
        <f>SUM(C5:C6)</f>
        <v>#REF!</v>
      </c>
      <c r="F7" s="9" t="s">
        <v>155</v>
      </c>
      <c r="H7" s="4" t="e">
        <f>SUM(H5:H6)</f>
        <v>#REF!</v>
      </c>
    </row>
    <row r="9" spans="1:8" x14ac:dyDescent="0.2">
      <c r="A9" s="9" t="s">
        <v>156</v>
      </c>
      <c r="C9" s="59" t="e">
        <f>(SUM(#REF!))</f>
        <v>#REF!</v>
      </c>
      <c r="F9" s="9" t="s">
        <v>156</v>
      </c>
      <c r="H9" s="59" t="e">
        <f>#REF!</f>
        <v>#REF!</v>
      </c>
    </row>
    <row r="10" spans="1:8" ht="13.5" thickBot="1" x14ac:dyDescent="0.25"/>
    <row r="11" spans="1:8" ht="13.5" thickBot="1" x14ac:dyDescent="0.25">
      <c r="A11" s="60" t="s">
        <v>157</v>
      </c>
      <c r="B11" s="61"/>
      <c r="C11" s="62" t="e">
        <f>C7*C9</f>
        <v>#REF!</v>
      </c>
      <c r="F11" s="60" t="s">
        <v>158</v>
      </c>
      <c r="G11" s="61"/>
      <c r="H11" s="62" t="e">
        <f>H7*H9</f>
        <v>#REF!</v>
      </c>
    </row>
    <row r="13" spans="1:8" ht="13.5" thickBot="1" x14ac:dyDescent="0.25"/>
    <row r="14" spans="1:8" ht="13.5" thickBot="1" x14ac:dyDescent="0.25">
      <c r="C14" s="378" t="s">
        <v>159</v>
      </c>
      <c r="D14" s="379"/>
      <c r="E14" s="379"/>
      <c r="F14" s="380"/>
    </row>
    <row r="16" spans="1:8" x14ac:dyDescent="0.2">
      <c r="C16" t="str">
        <f>A11</f>
        <v>Valor GPS</v>
      </c>
      <c r="F16" s="7" t="e">
        <f>C11</f>
        <v>#REF!</v>
      </c>
    </row>
    <row r="17" spans="3:8" x14ac:dyDescent="0.2">
      <c r="C17" t="str">
        <f>F11</f>
        <v>Valor FGTS</v>
      </c>
      <c r="F17" s="7" t="e">
        <f>H11</f>
        <v>#REF!</v>
      </c>
    </row>
    <row r="19" spans="3:8" x14ac:dyDescent="0.2">
      <c r="C19" s="9" t="s">
        <v>160</v>
      </c>
      <c r="F19" s="101" t="e">
        <f>C9+H9</f>
        <v>#REF!</v>
      </c>
      <c r="G19" s="9"/>
      <c r="H19" s="84"/>
    </row>
    <row r="20" spans="3:8" ht="13.5" thickBot="1" x14ac:dyDescent="0.25"/>
    <row r="21" spans="3:8" ht="13.5" thickBot="1" x14ac:dyDescent="0.2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81"/>
  <sheetViews>
    <sheetView topLeftCell="A32" zoomScale="110" zoomScaleNormal="110" workbookViewId="0">
      <selection activeCell="B54" sqref="B54:E54"/>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81" t="s">
        <v>161</v>
      </c>
      <c r="C2" s="382"/>
      <c r="D2" s="382"/>
      <c r="E2" s="383"/>
    </row>
    <row r="3" spans="2:7" x14ac:dyDescent="0.2">
      <c r="B3" s="64"/>
      <c r="E3" s="65"/>
      <c r="F3" s="49"/>
      <c r="G3" s="49"/>
    </row>
    <row r="4" spans="2:7" x14ac:dyDescent="0.2">
      <c r="B4" s="87" t="s">
        <v>162</v>
      </c>
      <c r="C4" s="58"/>
      <c r="D4" s="58"/>
      <c r="E4" s="124">
        <v>6</v>
      </c>
    </row>
    <row r="5" spans="2:7" x14ac:dyDescent="0.2">
      <c r="B5" s="87" t="s">
        <v>163</v>
      </c>
      <c r="C5" s="58"/>
      <c r="D5" s="58"/>
      <c r="E5" s="123">
        <v>2</v>
      </c>
    </row>
    <row r="6" spans="2:7" x14ac:dyDescent="0.2">
      <c r="B6" s="87" t="s">
        <v>164</v>
      </c>
      <c r="C6" s="58"/>
      <c r="D6" s="58"/>
      <c r="E6" s="123">
        <v>22</v>
      </c>
    </row>
    <row r="7" spans="2:7" x14ac:dyDescent="0.2">
      <c r="B7" s="87" t="s">
        <v>165</v>
      </c>
      <c r="C7" s="58"/>
      <c r="D7" s="58"/>
      <c r="E7" s="183">
        <v>0.06</v>
      </c>
    </row>
    <row r="8" spans="2:7" x14ac:dyDescent="0.2">
      <c r="B8" s="64"/>
      <c r="E8" s="65"/>
    </row>
    <row r="9" spans="2:7" x14ac:dyDescent="0.2">
      <c r="B9" s="88" t="s">
        <v>166</v>
      </c>
      <c r="C9" s="58"/>
      <c r="D9" s="58"/>
      <c r="E9" s="90">
        <f>(E4*E5*E6)</f>
        <v>264</v>
      </c>
    </row>
    <row r="10" spans="2:7" x14ac:dyDescent="0.2">
      <c r="B10" s="88" t="s">
        <v>167</v>
      </c>
      <c r="C10" s="58"/>
      <c r="D10" s="58"/>
      <c r="E10" s="90">
        <f>E7*Recepcionista!I30</f>
        <v>106.67999999999999</v>
      </c>
    </row>
    <row r="11" spans="2:7" ht="13.5" thickBot="1" x14ac:dyDescent="0.25">
      <c r="B11" s="64"/>
      <c r="E11" s="65"/>
    </row>
    <row r="12" spans="2:7" ht="13.5" thickBot="1" x14ac:dyDescent="0.25">
      <c r="B12" s="72" t="s">
        <v>168</v>
      </c>
      <c r="C12" s="73"/>
      <c r="D12" s="73"/>
      <c r="E12" s="86">
        <f>E9-E10</f>
        <v>157.32</v>
      </c>
    </row>
    <row r="13" spans="2:7" x14ac:dyDescent="0.2">
      <c r="E13" s="7"/>
    </row>
    <row r="14" spans="2:7" ht="13.5" thickBot="1" x14ac:dyDescent="0.25">
      <c r="E14" s="7"/>
    </row>
    <row r="15" spans="2:7" ht="13.5" thickBot="1" x14ac:dyDescent="0.25">
      <c r="B15" s="381" t="s">
        <v>169</v>
      </c>
      <c r="C15" s="382"/>
      <c r="D15" s="382"/>
      <c r="E15" s="383"/>
    </row>
    <row r="16" spans="2:7" x14ac:dyDescent="0.2">
      <c r="B16" s="64"/>
      <c r="E16" s="65"/>
    </row>
    <row r="17" spans="2:5" x14ac:dyDescent="0.2">
      <c r="B17" s="87" t="s">
        <v>170</v>
      </c>
      <c r="C17" s="58"/>
      <c r="D17" s="58"/>
      <c r="E17" s="124">
        <v>551.5</v>
      </c>
    </row>
    <row r="18" spans="2:5" x14ac:dyDescent="0.2">
      <c r="B18" s="87" t="s">
        <v>164</v>
      </c>
      <c r="C18" s="58"/>
      <c r="D18" s="58"/>
      <c r="E18" s="123">
        <v>1</v>
      </c>
    </row>
    <row r="19" spans="2:5" x14ac:dyDescent="0.2">
      <c r="B19" s="87" t="s">
        <v>171</v>
      </c>
      <c r="C19" s="58"/>
      <c r="D19" s="58"/>
      <c r="E19" s="246">
        <v>0.2</v>
      </c>
    </row>
    <row r="20" spans="2:5" x14ac:dyDescent="0.2">
      <c r="B20" s="64"/>
      <c r="E20" s="65"/>
    </row>
    <row r="21" spans="2:5" x14ac:dyDescent="0.2">
      <c r="B21" s="88" t="s">
        <v>172</v>
      </c>
      <c r="C21" s="58"/>
      <c r="D21" s="58"/>
      <c r="E21" s="89">
        <f>E17*E18</f>
        <v>551.5</v>
      </c>
    </row>
    <row r="22" spans="2:5" x14ac:dyDescent="0.2">
      <c r="B22" s="88" t="s">
        <v>173</v>
      </c>
      <c r="C22" s="58"/>
      <c r="D22" s="58"/>
      <c r="E22" s="171"/>
    </row>
    <row r="23" spans="2:5" x14ac:dyDescent="0.2">
      <c r="B23" s="88" t="s">
        <v>167</v>
      </c>
      <c r="C23" s="58"/>
      <c r="D23" s="58"/>
      <c r="E23" s="89">
        <f>E21*E19</f>
        <v>110.30000000000001</v>
      </c>
    </row>
    <row r="24" spans="2:5" ht="13.5" thickBot="1" x14ac:dyDescent="0.25">
      <c r="B24" s="64"/>
      <c r="E24" s="65"/>
    </row>
    <row r="25" spans="2:5" ht="13.5" thickBot="1" x14ac:dyDescent="0.25">
      <c r="B25" s="72" t="s">
        <v>174</v>
      </c>
      <c r="C25" s="73"/>
      <c r="D25" s="73"/>
      <c r="E25" s="86">
        <f>E21-E23+E22</f>
        <v>441.2</v>
      </c>
    </row>
    <row r="26" spans="2:5" x14ac:dyDescent="0.2">
      <c r="E26" s="7"/>
    </row>
    <row r="27" spans="2:5" ht="13.5" thickBot="1" x14ac:dyDescent="0.25">
      <c r="E27" s="7"/>
    </row>
    <row r="28" spans="2:5" ht="13.5" thickBot="1" x14ac:dyDescent="0.25">
      <c r="B28" s="381" t="s">
        <v>175</v>
      </c>
      <c r="C28" s="382"/>
      <c r="D28" s="382"/>
      <c r="E28" s="383"/>
    </row>
    <row r="29" spans="2:5" x14ac:dyDescent="0.2">
      <c r="B29" s="64"/>
      <c r="E29" s="65"/>
    </row>
    <row r="30" spans="2:5" x14ac:dyDescent="0.2">
      <c r="B30" s="87" t="s">
        <v>176</v>
      </c>
      <c r="C30" s="58"/>
      <c r="D30" s="58"/>
      <c r="E30" s="124">
        <v>75.5</v>
      </c>
    </row>
    <row r="31" spans="2:5" x14ac:dyDescent="0.2">
      <c r="B31" s="87" t="s">
        <v>177</v>
      </c>
      <c r="C31" s="58"/>
      <c r="D31" s="58"/>
      <c r="E31" s="172"/>
    </row>
    <row r="32" spans="2:5" ht="13.5" thickBot="1" x14ac:dyDescent="0.25">
      <c r="B32" s="64"/>
      <c r="E32" s="65"/>
    </row>
    <row r="33" spans="2:28" ht="13.5" thickBot="1" x14ac:dyDescent="0.25">
      <c r="B33" s="72" t="s">
        <v>178</v>
      </c>
      <c r="C33" s="73"/>
      <c r="D33" s="73"/>
      <c r="E33" s="86">
        <f>E30-(E30*E31)</f>
        <v>75.5</v>
      </c>
    </row>
    <row r="34" spans="2:28" x14ac:dyDescent="0.2">
      <c r="E34" s="7"/>
    </row>
    <row r="35" spans="2:28" ht="13.5" customHeight="1" thickBot="1" x14ac:dyDescent="0.25">
      <c r="E35" s="7"/>
      <c r="S35" s="386"/>
      <c r="T35" s="386"/>
      <c r="U35" s="386"/>
      <c r="V35" s="386"/>
      <c r="W35" s="386"/>
      <c r="X35" s="386"/>
      <c r="Y35" s="386"/>
      <c r="Z35" s="386"/>
      <c r="AA35" s="118"/>
    </row>
    <row r="36" spans="2:28" ht="13.5" thickBot="1" x14ac:dyDescent="0.25">
      <c r="B36" s="381" t="s">
        <v>456</v>
      </c>
      <c r="C36" s="382"/>
      <c r="D36" s="382"/>
      <c r="E36" s="383"/>
      <c r="S36" s="386"/>
      <c r="T36" s="386"/>
      <c r="U36" s="386"/>
      <c r="V36" s="386"/>
      <c r="W36" s="386"/>
      <c r="X36" s="386"/>
      <c r="Y36" s="386"/>
      <c r="Z36" s="386"/>
      <c r="AA36" s="118"/>
    </row>
    <row r="37" spans="2:28" x14ac:dyDescent="0.2">
      <c r="B37" s="92"/>
      <c r="C37" s="93"/>
      <c r="D37" s="93"/>
      <c r="E37" s="94"/>
      <c r="S37" s="386"/>
      <c r="T37" s="386"/>
      <c r="U37" s="386"/>
      <c r="V37" s="386"/>
      <c r="W37" s="386"/>
      <c r="X37" s="386"/>
      <c r="Y37" s="386"/>
      <c r="Z37" s="386"/>
      <c r="AA37" s="118"/>
    </row>
    <row r="38" spans="2:28" x14ac:dyDescent="0.2">
      <c r="B38" s="87" t="s">
        <v>179</v>
      </c>
      <c r="C38" s="58"/>
      <c r="D38" s="58"/>
      <c r="E38" s="124">
        <v>25</v>
      </c>
      <c r="S38" s="386"/>
      <c r="T38" s="386"/>
      <c r="U38" s="386"/>
      <c r="V38" s="386"/>
      <c r="W38" s="386"/>
      <c r="X38" s="386"/>
      <c r="Y38" s="386"/>
      <c r="Z38" s="386"/>
      <c r="AA38" s="118"/>
    </row>
    <row r="39" spans="2:28" x14ac:dyDescent="0.2">
      <c r="B39" s="87" t="s">
        <v>177</v>
      </c>
      <c r="C39" s="58"/>
      <c r="D39" s="58"/>
      <c r="E39" s="123">
        <v>0</v>
      </c>
      <c r="S39" s="386"/>
      <c r="T39" s="386"/>
      <c r="U39" s="386"/>
      <c r="V39" s="386"/>
      <c r="W39" s="386"/>
      <c r="X39" s="386"/>
      <c r="Y39" s="386"/>
      <c r="Z39" s="386"/>
      <c r="AA39" s="118"/>
    </row>
    <row r="40" spans="2:28" x14ac:dyDescent="0.2">
      <c r="B40" s="87" t="s">
        <v>180</v>
      </c>
      <c r="C40" s="58"/>
      <c r="D40" s="91"/>
      <c r="E40" s="128"/>
      <c r="S40" s="118"/>
      <c r="T40" s="118"/>
      <c r="U40" s="118"/>
      <c r="V40" s="118"/>
      <c r="W40" s="118"/>
      <c r="X40" s="118"/>
      <c r="Y40" s="118"/>
      <c r="Z40" s="118"/>
      <c r="AA40" s="118"/>
    </row>
    <row r="41" spans="2:28" ht="13.5" thickBot="1" x14ac:dyDescent="0.25">
      <c r="B41" s="95"/>
      <c r="C41" s="96"/>
      <c r="D41" s="96"/>
      <c r="E41" s="97"/>
      <c r="S41" s="118"/>
      <c r="T41" s="118"/>
      <c r="U41" s="118"/>
      <c r="V41" s="118"/>
      <c r="W41" s="118"/>
      <c r="X41" s="118"/>
      <c r="Y41" s="118"/>
      <c r="Z41" s="118"/>
      <c r="AA41" s="118"/>
    </row>
    <row r="42" spans="2:28" ht="13.5" thickBot="1" x14ac:dyDescent="0.25">
      <c r="B42" s="72" t="s">
        <v>181</v>
      </c>
      <c r="C42" s="73"/>
      <c r="D42" s="73"/>
      <c r="E42" s="86">
        <f>E38-E39</f>
        <v>25</v>
      </c>
    </row>
    <row r="43" spans="2:28" x14ac:dyDescent="0.2">
      <c r="E43" s="7"/>
    </row>
    <row r="44" spans="2:28" ht="15.75" thickBot="1" x14ac:dyDescent="0.25">
      <c r="E44" s="7"/>
      <c r="G44" s="116"/>
      <c r="H44" s="117"/>
      <c r="I44" s="117"/>
      <c r="J44" s="117"/>
      <c r="K44" s="51"/>
      <c r="M44" s="117"/>
      <c r="N44" s="117"/>
      <c r="O44" s="117"/>
      <c r="P44" s="117"/>
      <c r="Q44" s="117"/>
      <c r="AB44" t="s">
        <v>182</v>
      </c>
    </row>
    <row r="45" spans="2:28" ht="13.5" thickBot="1" x14ac:dyDescent="0.25">
      <c r="B45" s="381" t="s">
        <v>183</v>
      </c>
      <c r="C45" s="382"/>
      <c r="D45" s="382"/>
      <c r="E45" s="383"/>
      <c r="AB45" t="s">
        <v>184</v>
      </c>
    </row>
    <row r="46" spans="2:28" x14ac:dyDescent="0.2">
      <c r="B46" s="92"/>
      <c r="C46" s="93"/>
      <c r="D46" s="93"/>
      <c r="E46" s="94"/>
      <c r="AB46" t="s">
        <v>185</v>
      </c>
    </row>
    <row r="47" spans="2:28" x14ac:dyDescent="0.2">
      <c r="B47" s="87" t="s">
        <v>186</v>
      </c>
      <c r="C47" s="58"/>
      <c r="D47" s="58"/>
      <c r="E47" s="124"/>
    </row>
    <row r="48" spans="2:28" x14ac:dyDescent="0.2">
      <c r="B48" s="87" t="s">
        <v>187</v>
      </c>
      <c r="C48" s="58"/>
      <c r="D48" s="58"/>
      <c r="E48" s="124"/>
    </row>
    <row r="49" spans="2:20" x14ac:dyDescent="0.2">
      <c r="B49" s="87" t="s">
        <v>188</v>
      </c>
      <c r="C49" s="58"/>
      <c r="D49" s="91"/>
      <c r="E49" s="129"/>
    </row>
    <row r="50" spans="2:20" ht="13.5" thickBot="1" x14ac:dyDescent="0.25">
      <c r="B50" s="95" t="s">
        <v>189</v>
      </c>
      <c r="C50" s="96"/>
      <c r="D50" s="96"/>
      <c r="E50" s="121">
        <v>1</v>
      </c>
    </row>
    <row r="51" spans="2:20" ht="13.5" thickBot="1" x14ac:dyDescent="0.25">
      <c r="B51" s="72" t="s">
        <v>190</v>
      </c>
      <c r="C51" s="73"/>
      <c r="D51" s="73"/>
      <c r="E51" s="119">
        <f>((E47*E49)+(E48*E49))/E50</f>
        <v>0</v>
      </c>
    </row>
    <row r="52" spans="2:20" ht="13.5" thickBot="1" x14ac:dyDescent="0.25">
      <c r="B52" s="79" t="s">
        <v>191</v>
      </c>
      <c r="C52" s="73"/>
      <c r="D52" s="73"/>
      <c r="E52" s="120">
        <f>E51/12</f>
        <v>0</v>
      </c>
    </row>
    <row r="53" spans="2:20" ht="13.5" thickBot="1" x14ac:dyDescent="0.25"/>
    <row r="54" spans="2:20" ht="13.5" thickBot="1" x14ac:dyDescent="0.25">
      <c r="B54" s="381" t="s">
        <v>458</v>
      </c>
      <c r="C54" s="382"/>
      <c r="D54" s="382"/>
      <c r="E54" s="383"/>
    </row>
    <row r="55" spans="2:20" x14ac:dyDescent="0.2">
      <c r="B55" s="98"/>
      <c r="C55" s="99"/>
      <c r="D55" s="99"/>
      <c r="E55" s="100"/>
    </row>
    <row r="56" spans="2:20" x14ac:dyDescent="0.2">
      <c r="B56" s="102" t="s">
        <v>192</v>
      </c>
      <c r="C56" s="58"/>
      <c r="D56" s="58"/>
      <c r="E56" s="124">
        <v>39</v>
      </c>
    </row>
    <row r="57" spans="2:20" ht="12.75" customHeight="1" x14ac:dyDescent="0.2">
      <c r="B57" s="102"/>
      <c r="C57" s="58"/>
      <c r="D57" s="58"/>
      <c r="E57" s="123"/>
      <c r="G57" s="386"/>
      <c r="H57" s="386"/>
      <c r="I57" s="386"/>
      <c r="J57" s="386"/>
      <c r="K57" s="386"/>
      <c r="L57" s="386"/>
      <c r="M57" s="386"/>
      <c r="N57" s="386"/>
      <c r="O57" s="386"/>
      <c r="P57" s="386"/>
      <c r="Q57" s="386"/>
      <c r="R57" s="386"/>
      <c r="S57" s="386"/>
      <c r="T57" s="386"/>
    </row>
    <row r="58" spans="2:20" ht="13.5" customHeight="1" thickBot="1" x14ac:dyDescent="0.25">
      <c r="B58" s="95"/>
      <c r="C58" s="96"/>
      <c r="D58" s="96"/>
      <c r="E58" s="130"/>
      <c r="G58" s="386"/>
      <c r="H58" s="386"/>
      <c r="I58" s="386"/>
      <c r="J58" s="386"/>
      <c r="K58" s="386"/>
      <c r="L58" s="386"/>
      <c r="M58" s="386"/>
      <c r="N58" s="386"/>
      <c r="O58" s="386"/>
      <c r="P58" s="386"/>
      <c r="Q58" s="386"/>
      <c r="R58" s="386"/>
      <c r="S58" s="386"/>
      <c r="T58" s="386"/>
    </row>
    <row r="59" spans="2:20" ht="13.5" thickBot="1" x14ac:dyDescent="0.25">
      <c r="B59" s="122" t="s">
        <v>190</v>
      </c>
      <c r="C59" s="73"/>
      <c r="D59" s="73"/>
      <c r="E59" s="119">
        <f>E56*E57*E58</f>
        <v>0</v>
      </c>
      <c r="G59" s="386"/>
      <c r="H59" s="386"/>
      <c r="I59" s="386"/>
      <c r="J59" s="386"/>
      <c r="K59" s="386"/>
      <c r="L59" s="386"/>
      <c r="M59" s="386"/>
      <c r="N59" s="386"/>
      <c r="O59" s="386"/>
      <c r="P59" s="386"/>
      <c r="Q59" s="386"/>
      <c r="R59" s="386"/>
      <c r="S59" s="386"/>
      <c r="T59" s="386"/>
    </row>
    <row r="60" spans="2:20" ht="13.5" thickBot="1" x14ac:dyDescent="0.25">
      <c r="B60" s="79" t="s">
        <v>191</v>
      </c>
      <c r="C60" s="73"/>
      <c r="D60" s="73"/>
      <c r="E60" s="120">
        <f>E56</f>
        <v>39</v>
      </c>
    </row>
    <row r="63" spans="2:20" x14ac:dyDescent="0.2">
      <c r="B63" s="384"/>
      <c r="C63" s="385"/>
      <c r="D63" s="385"/>
      <c r="E63" s="385"/>
      <c r="F63" s="385"/>
      <c r="G63" s="385"/>
      <c r="H63" s="385"/>
      <c r="I63" s="385"/>
      <c r="J63" s="385"/>
      <c r="K63" s="385"/>
      <c r="L63" s="385"/>
      <c r="M63" s="385"/>
      <c r="N63" s="385"/>
    </row>
    <row r="64" spans="2:20" x14ac:dyDescent="0.2">
      <c r="B64" s="385"/>
      <c r="C64" s="385"/>
      <c r="D64" s="385"/>
      <c r="E64" s="385"/>
      <c r="F64" s="385"/>
      <c r="G64" s="385"/>
      <c r="H64" s="385"/>
      <c r="I64" s="385"/>
      <c r="J64" s="385"/>
      <c r="K64" s="385"/>
      <c r="L64" s="385"/>
      <c r="M64" s="385"/>
      <c r="N64" s="385"/>
    </row>
    <row r="65" spans="2:14" x14ac:dyDescent="0.2">
      <c r="B65" s="385"/>
      <c r="C65" s="385"/>
      <c r="D65" s="385"/>
      <c r="E65" s="385"/>
      <c r="F65" s="385"/>
      <c r="G65" s="385"/>
      <c r="H65" s="385"/>
      <c r="I65" s="385"/>
      <c r="J65" s="385"/>
      <c r="K65" s="385"/>
      <c r="L65" s="385"/>
      <c r="M65" s="385"/>
      <c r="N65" s="385"/>
    </row>
    <row r="66" spans="2:14" x14ac:dyDescent="0.2">
      <c r="B66" s="385"/>
      <c r="C66" s="385"/>
      <c r="D66" s="385"/>
      <c r="E66" s="385"/>
      <c r="F66" s="385"/>
      <c r="G66" s="385"/>
      <c r="H66" s="385"/>
      <c r="I66" s="385"/>
      <c r="J66" s="385"/>
      <c r="K66" s="385"/>
      <c r="L66" s="385"/>
      <c r="M66" s="385"/>
      <c r="N66" s="385"/>
    </row>
    <row r="70" spans="2:14" ht="13.5" thickBot="1" x14ac:dyDescent="0.25"/>
    <row r="71" spans="2:14" ht="13.5" thickBot="1" x14ac:dyDescent="0.25">
      <c r="B71" s="381" t="s">
        <v>454</v>
      </c>
      <c r="C71" s="382"/>
      <c r="D71" s="382"/>
      <c r="E71" s="383"/>
    </row>
    <row r="72" spans="2:14" x14ac:dyDescent="0.2">
      <c r="B72" s="64"/>
      <c r="E72" s="65"/>
    </row>
    <row r="73" spans="2:14" x14ac:dyDescent="0.2">
      <c r="B73" s="87" t="s">
        <v>170</v>
      </c>
      <c r="C73" s="58"/>
      <c r="D73" s="58"/>
      <c r="E73" s="124">
        <v>551.5</v>
      </c>
    </row>
    <row r="74" spans="2:14" x14ac:dyDescent="0.2">
      <c r="B74" s="87" t="s">
        <v>164</v>
      </c>
      <c r="C74" s="58"/>
      <c r="D74" s="58"/>
      <c r="E74" s="123">
        <v>1</v>
      </c>
    </row>
    <row r="75" spans="2:14" x14ac:dyDescent="0.2">
      <c r="B75" s="87" t="s">
        <v>171</v>
      </c>
      <c r="C75" s="58"/>
      <c r="D75" s="58"/>
      <c r="E75" s="246">
        <v>0.2</v>
      </c>
    </row>
    <row r="76" spans="2:14" x14ac:dyDescent="0.2">
      <c r="B76" s="64"/>
      <c r="E76" s="65"/>
    </row>
    <row r="77" spans="2:14" x14ac:dyDescent="0.2">
      <c r="B77" s="88" t="s">
        <v>172</v>
      </c>
      <c r="C77" s="58"/>
      <c r="D77" s="58"/>
      <c r="E77" s="89">
        <f>E73*E74</f>
        <v>551.5</v>
      </c>
    </row>
    <row r="78" spans="2:14" x14ac:dyDescent="0.2">
      <c r="B78" s="88" t="s">
        <v>173</v>
      </c>
      <c r="C78" s="58"/>
      <c r="D78" s="58"/>
      <c r="E78" s="171"/>
    </row>
    <row r="79" spans="2:14" x14ac:dyDescent="0.2">
      <c r="B79" s="88" t="s">
        <v>167</v>
      </c>
      <c r="C79" s="58"/>
      <c r="D79" s="58"/>
      <c r="E79" s="89">
        <f>E77*E75</f>
        <v>110.30000000000001</v>
      </c>
    </row>
    <row r="80" spans="2:14" ht="13.5" thickBot="1" x14ac:dyDescent="0.25">
      <c r="B80" s="64"/>
      <c r="E80" s="65"/>
    </row>
    <row r="81" spans="2:5" ht="13.5" thickBot="1" x14ac:dyDescent="0.25">
      <c r="B81" s="72" t="s">
        <v>174</v>
      </c>
      <c r="C81" s="73"/>
      <c r="D81" s="73"/>
      <c r="E81" s="86">
        <f>E77-E79+E78</f>
        <v>441.2</v>
      </c>
    </row>
  </sheetData>
  <mergeCells count="11">
    <mergeCell ref="B71:E71"/>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3" t="s">
        <v>193</v>
      </c>
    </row>
    <row r="3" spans="1:8" ht="13.5" thickBot="1" x14ac:dyDescent="0.25">
      <c r="A3" s="46"/>
    </row>
    <row r="4" spans="1:8" ht="13.5" thickBot="1" x14ac:dyDescent="0.25">
      <c r="A4" s="404" t="s">
        <v>194</v>
      </c>
      <c r="B4" s="405"/>
      <c r="C4" s="405"/>
      <c r="D4" s="405"/>
      <c r="E4" s="406"/>
      <c r="H4" s="9" t="s">
        <v>195</v>
      </c>
    </row>
    <row r="5" spans="1:8" ht="13.5" thickBot="1" x14ac:dyDescent="0.25">
      <c r="A5" s="407" t="s">
        <v>196</v>
      </c>
      <c r="B5" s="407"/>
      <c r="C5" s="407"/>
      <c r="D5" s="407"/>
      <c r="E5" s="76" t="s">
        <v>156</v>
      </c>
    </row>
    <row r="6" spans="1:8" x14ac:dyDescent="0.2">
      <c r="A6" s="53" t="s">
        <v>197</v>
      </c>
      <c r="B6" s="58"/>
      <c r="C6" s="58"/>
      <c r="D6" s="58"/>
      <c r="E6" s="133">
        <v>88.61</v>
      </c>
      <c r="F6" s="103" t="s">
        <v>198</v>
      </c>
      <c r="G6" s="131">
        <v>0.5</v>
      </c>
      <c r="H6" t="s">
        <v>199</v>
      </c>
    </row>
    <row r="7" spans="1:8" ht="13.5" thickBot="1" x14ac:dyDescent="0.25">
      <c r="A7" s="53" t="s">
        <v>200</v>
      </c>
      <c r="B7" s="58"/>
      <c r="C7" s="58"/>
      <c r="D7" s="58"/>
      <c r="E7" s="134">
        <v>1.35</v>
      </c>
      <c r="G7" s="132">
        <v>0.5</v>
      </c>
      <c r="H7" t="s">
        <v>201</v>
      </c>
    </row>
    <row r="8" spans="1:8" ht="13.5" thickBot="1" x14ac:dyDescent="0.25">
      <c r="A8" s="56" t="s">
        <v>202</v>
      </c>
      <c r="B8" s="57"/>
      <c r="C8" s="57"/>
      <c r="D8" s="57"/>
      <c r="E8" s="135">
        <v>10.039999999999999</v>
      </c>
    </row>
    <row r="9" spans="1:8" ht="13.5" thickBot="1" x14ac:dyDescent="0.25">
      <c r="A9" s="46"/>
    </row>
    <row r="10" spans="1:8" ht="13.5" thickBot="1" x14ac:dyDescent="0.25">
      <c r="A10" s="404" t="s">
        <v>194</v>
      </c>
      <c r="B10" s="405"/>
      <c r="C10" s="405"/>
      <c r="D10" s="405"/>
      <c r="E10" s="406"/>
    </row>
    <row r="11" spans="1:8" ht="13.5" thickBot="1" x14ac:dyDescent="0.25">
      <c r="A11" s="407" t="s">
        <v>196</v>
      </c>
      <c r="B11" s="407"/>
      <c r="C11" s="407"/>
      <c r="D11" s="407"/>
      <c r="E11" s="76" t="s">
        <v>156</v>
      </c>
    </row>
    <row r="12" spans="1:8" x14ac:dyDescent="0.2">
      <c r="A12" s="54" t="s">
        <v>203</v>
      </c>
      <c r="B12" s="55"/>
      <c r="C12" s="55"/>
      <c r="D12" s="55"/>
      <c r="E12" s="136">
        <f>E6*G6</f>
        <v>44.305</v>
      </c>
    </row>
    <row r="13" spans="1:8" ht="13.5" thickBot="1" x14ac:dyDescent="0.25">
      <c r="A13" s="53" t="s">
        <v>204</v>
      </c>
      <c r="B13" s="58"/>
      <c r="C13" s="58"/>
      <c r="D13" s="58"/>
      <c r="E13" s="137">
        <f>E6*G7</f>
        <v>44.305</v>
      </c>
    </row>
    <row r="14" spans="1:8" ht="13.5" thickBot="1" x14ac:dyDescent="0.25">
      <c r="A14" s="46"/>
    </row>
    <row r="15" spans="1:8" ht="13.5" thickBot="1" x14ac:dyDescent="0.25">
      <c r="A15" s="72" t="s">
        <v>205</v>
      </c>
      <c r="B15" s="73"/>
      <c r="C15" s="139">
        <v>12</v>
      </c>
      <c r="E15" s="72" t="s">
        <v>205</v>
      </c>
      <c r="F15" s="73"/>
      <c r="G15" s="138">
        <v>18</v>
      </c>
      <c r="H15" s="33" t="s">
        <v>206</v>
      </c>
    </row>
    <row r="16" spans="1:8" ht="13.5" thickBot="1" x14ac:dyDescent="0.25">
      <c r="A16" s="46"/>
      <c r="E16" s="46"/>
    </row>
    <row r="17" spans="1:16" ht="13.5" thickBot="1" x14ac:dyDescent="0.25">
      <c r="A17" s="390" t="s">
        <v>207</v>
      </c>
      <c r="B17" s="391"/>
      <c r="C17" s="392"/>
      <c r="E17" s="390" t="s">
        <v>207</v>
      </c>
      <c r="F17" s="391"/>
      <c r="G17" s="392"/>
    </row>
    <row r="18" spans="1:16" x14ac:dyDescent="0.2">
      <c r="A18" s="64"/>
      <c r="C18" s="65"/>
      <c r="E18" s="64"/>
      <c r="G18" s="65"/>
    </row>
    <row r="19" spans="1:16" x14ac:dyDescent="0.2">
      <c r="A19" s="66" t="s">
        <v>152</v>
      </c>
      <c r="C19" s="65"/>
      <c r="E19" s="66" t="s">
        <v>152</v>
      </c>
      <c r="G19" s="65"/>
    </row>
    <row r="20" spans="1:16" x14ac:dyDescent="0.2">
      <c r="A20" s="64" t="s">
        <v>153</v>
      </c>
      <c r="C20" s="67" t="e">
        <f>#REF!</f>
        <v>#REF!</v>
      </c>
      <c r="E20" s="64" t="s">
        <v>153</v>
      </c>
      <c r="G20" s="67" t="e">
        <f>#REF!</f>
        <v>#REF!</v>
      </c>
    </row>
    <row r="21" spans="1:16" x14ac:dyDescent="0.2">
      <c r="A21" s="64" t="s">
        <v>208</v>
      </c>
      <c r="C21" s="67" t="e">
        <f>#REF!</f>
        <v>#REF!</v>
      </c>
      <c r="E21" s="64" t="s">
        <v>208</v>
      </c>
      <c r="G21" s="67" t="e">
        <f>#REF!</f>
        <v>#REF!</v>
      </c>
    </row>
    <row r="22" spans="1:16" x14ac:dyDescent="0.2">
      <c r="A22" s="64" t="s">
        <v>209</v>
      </c>
      <c r="C22" s="67" t="e">
        <f>-'Mód2.2'!C11</f>
        <v>#REF!</v>
      </c>
      <c r="D22" s="111" t="s">
        <v>210</v>
      </c>
      <c r="E22" s="64" t="s">
        <v>209</v>
      </c>
      <c r="G22" s="67" t="e">
        <f>-'Mód2.2'!C11</f>
        <v>#REF!</v>
      </c>
    </row>
    <row r="23" spans="1:16" x14ac:dyDescent="0.2">
      <c r="A23" s="66" t="s">
        <v>155</v>
      </c>
      <c r="C23" s="68" t="e">
        <f>SUM(C20:C22)</f>
        <v>#REF!</v>
      </c>
      <c r="E23" s="66" t="s">
        <v>155</v>
      </c>
      <c r="G23" s="68" t="e">
        <f>SUM(G20:G22)</f>
        <v>#REF!</v>
      </c>
    </row>
    <row r="24" spans="1:16" x14ac:dyDescent="0.2">
      <c r="A24" s="64"/>
      <c r="C24" s="65"/>
      <c r="E24" s="64"/>
      <c r="G24" s="65"/>
    </row>
    <row r="25" spans="1:16" x14ac:dyDescent="0.2">
      <c r="A25" s="66" t="s">
        <v>205</v>
      </c>
      <c r="C25" s="71">
        <f>C15</f>
        <v>12</v>
      </c>
      <c r="E25" s="66" t="s">
        <v>205</v>
      </c>
      <c r="G25" s="71">
        <f>G15</f>
        <v>18</v>
      </c>
    </row>
    <row r="26" spans="1:16" x14ac:dyDescent="0.2">
      <c r="A26" s="66" t="s">
        <v>211</v>
      </c>
      <c r="C26" s="81">
        <f>E12</f>
        <v>44.305</v>
      </c>
      <c r="E26" s="66" t="s">
        <v>211</v>
      </c>
      <c r="G26" s="81">
        <f>E12</f>
        <v>44.305</v>
      </c>
    </row>
    <row r="27" spans="1:16" ht="13.5" thickBot="1" x14ac:dyDescent="0.25">
      <c r="A27" s="64"/>
      <c r="C27" s="65"/>
      <c r="E27" s="64"/>
      <c r="G27" s="65"/>
    </row>
    <row r="28" spans="1:16" ht="13.5" thickBot="1" x14ac:dyDescent="0.25">
      <c r="A28" s="60" t="s">
        <v>212</v>
      </c>
      <c r="B28" s="61"/>
      <c r="C28" s="75" t="e">
        <f>C23/C25*C26%</f>
        <v>#REF!</v>
      </c>
      <c r="E28" s="112" t="s">
        <v>213</v>
      </c>
      <c r="F28" s="61"/>
      <c r="G28" s="75" t="e">
        <f>G23/G25*G26%</f>
        <v>#REF!</v>
      </c>
    </row>
    <row r="29" spans="1:16" ht="13.5" thickBot="1" x14ac:dyDescent="0.25"/>
    <row r="30" spans="1:16" ht="13.5" thickBot="1" x14ac:dyDescent="0.25">
      <c r="A30" s="381" t="s">
        <v>214</v>
      </c>
      <c r="B30" s="382"/>
      <c r="C30" s="382"/>
      <c r="D30" s="382"/>
      <c r="E30" s="382"/>
      <c r="F30" s="382"/>
      <c r="G30" s="383"/>
      <c r="J30" s="381" t="s">
        <v>214</v>
      </c>
      <c r="K30" s="382"/>
      <c r="L30" s="382"/>
      <c r="M30" s="382"/>
      <c r="N30" s="382"/>
      <c r="O30" s="382"/>
      <c r="P30" s="383"/>
    </row>
    <row r="31" spans="1:16" x14ac:dyDescent="0.2">
      <c r="A31" s="64"/>
      <c r="G31" s="65"/>
      <c r="J31" s="64"/>
      <c r="P31" s="65"/>
    </row>
    <row r="32" spans="1:16" x14ac:dyDescent="0.2">
      <c r="A32" s="66" t="s">
        <v>152</v>
      </c>
      <c r="G32" s="65"/>
      <c r="J32" s="66" t="s">
        <v>152</v>
      </c>
      <c r="P32" s="65"/>
    </row>
    <row r="33" spans="1:19" x14ac:dyDescent="0.2">
      <c r="A33" s="64" t="s">
        <v>153</v>
      </c>
      <c r="G33" s="67" t="e">
        <f>#REF!</f>
        <v>#REF!</v>
      </c>
      <c r="J33" s="64" t="s">
        <v>151</v>
      </c>
      <c r="P33" s="67" t="e">
        <f>'Mód2.2'!H11</f>
        <v>#REF!</v>
      </c>
    </row>
    <row r="34" spans="1:19" x14ac:dyDescent="0.2">
      <c r="A34" s="64" t="s">
        <v>154</v>
      </c>
      <c r="G34" s="67" t="e">
        <f>#REF!</f>
        <v>#REF!</v>
      </c>
      <c r="J34" s="64"/>
      <c r="P34" s="67"/>
    </row>
    <row r="35" spans="1:19" x14ac:dyDescent="0.2">
      <c r="A35" s="66" t="s">
        <v>155</v>
      </c>
      <c r="G35" s="68" t="e">
        <f>SUM(G33:G34)</f>
        <v>#REF!</v>
      </c>
      <c r="H35" s="401" t="s">
        <v>210</v>
      </c>
      <c r="I35" s="402"/>
      <c r="J35" s="66" t="s">
        <v>155</v>
      </c>
      <c r="P35" s="68" t="e">
        <f>SUM(P33:P34)</f>
        <v>#REF!</v>
      </c>
    </row>
    <row r="36" spans="1:19" x14ac:dyDescent="0.2">
      <c r="A36" s="64"/>
      <c r="G36" s="65"/>
      <c r="J36" s="64"/>
      <c r="P36" s="65"/>
    </row>
    <row r="37" spans="1:19" x14ac:dyDescent="0.2">
      <c r="A37" s="66" t="s">
        <v>215</v>
      </c>
      <c r="G37" s="69" t="e">
        <f>#REF!</f>
        <v>#REF!</v>
      </c>
      <c r="J37" s="66"/>
      <c r="P37" s="69"/>
    </row>
    <row r="38" spans="1:19" x14ac:dyDescent="0.2">
      <c r="A38" s="66" t="s">
        <v>216</v>
      </c>
      <c r="G38" s="69">
        <v>0.4</v>
      </c>
      <c r="J38" s="66" t="s">
        <v>216</v>
      </c>
      <c r="P38" s="69">
        <v>0.4</v>
      </c>
    </row>
    <row r="39" spans="1:19" x14ac:dyDescent="0.2">
      <c r="A39" s="66" t="s">
        <v>211</v>
      </c>
      <c r="C39" s="70"/>
      <c r="G39" s="81">
        <f>E12</f>
        <v>44.305</v>
      </c>
      <c r="J39" s="66" t="s">
        <v>211</v>
      </c>
      <c r="L39" s="70"/>
      <c r="P39" s="81">
        <f>E12</f>
        <v>44.305</v>
      </c>
    </row>
    <row r="40" spans="1:19" ht="13.5" thickBot="1" x14ac:dyDescent="0.25">
      <c r="A40" s="64"/>
      <c r="G40" s="65"/>
      <c r="J40" s="64"/>
      <c r="P40" s="65"/>
    </row>
    <row r="41" spans="1:19" ht="13.5" thickBot="1" x14ac:dyDescent="0.25">
      <c r="A41" s="381" t="s">
        <v>217</v>
      </c>
      <c r="B41" s="382"/>
      <c r="C41" s="382"/>
      <c r="D41" s="382"/>
      <c r="E41" s="382"/>
      <c r="F41" s="382"/>
      <c r="G41" s="75" t="e">
        <f>G35*G37*G38*G39%</f>
        <v>#REF!</v>
      </c>
      <c r="J41" s="399" t="s">
        <v>218</v>
      </c>
      <c r="K41" s="400"/>
      <c r="L41" s="400"/>
      <c r="M41" s="400"/>
      <c r="N41" s="400"/>
      <c r="O41" s="400"/>
      <c r="P41" s="75" t="e">
        <f>P35*P38*P39%</f>
        <v>#REF!</v>
      </c>
    </row>
    <row r="43" spans="1:19" ht="13.5" thickBot="1" x14ac:dyDescent="0.25"/>
    <row r="44" spans="1:19" ht="13.5" thickBot="1" x14ac:dyDescent="0.25">
      <c r="A44" s="393" t="s">
        <v>219</v>
      </c>
      <c r="B44" s="394"/>
      <c r="C44" s="395"/>
      <c r="E44" s="393" t="s">
        <v>219</v>
      </c>
      <c r="F44" s="394"/>
      <c r="G44" s="395"/>
    </row>
    <row r="45" spans="1:19" x14ac:dyDescent="0.2">
      <c r="A45" s="64"/>
      <c r="C45" s="65"/>
      <c r="E45" s="64"/>
      <c r="G45" s="65"/>
      <c r="J45" s="82" t="s">
        <v>220</v>
      </c>
    </row>
    <row r="46" spans="1:19" x14ac:dyDescent="0.2">
      <c r="A46" s="66" t="s">
        <v>152</v>
      </c>
      <c r="C46" s="65"/>
      <c r="E46" s="66" t="s">
        <v>152</v>
      </c>
      <c r="G46" s="65"/>
    </row>
    <row r="47" spans="1:19" ht="12.75" customHeight="1" x14ac:dyDescent="0.2">
      <c r="A47" s="64" t="s">
        <v>153</v>
      </c>
      <c r="C47" s="67" t="e">
        <f>#REF!</f>
        <v>#REF!</v>
      </c>
      <c r="E47" s="64" t="s">
        <v>153</v>
      </c>
      <c r="G47" s="67" t="e">
        <f>#REF!</f>
        <v>#REF!</v>
      </c>
      <c r="J47" s="386" t="s">
        <v>221</v>
      </c>
      <c r="K47" s="386"/>
      <c r="L47" s="386"/>
      <c r="M47" s="386"/>
      <c r="N47" s="386"/>
      <c r="O47" s="386"/>
      <c r="P47" s="386"/>
      <c r="Q47" s="386"/>
      <c r="R47" s="386"/>
      <c r="S47" s="386"/>
    </row>
    <row r="48" spans="1:19" x14ac:dyDescent="0.2">
      <c r="A48" s="64" t="s">
        <v>208</v>
      </c>
      <c r="C48" s="67" t="e">
        <f>#REF!</f>
        <v>#REF!</v>
      </c>
      <c r="E48" s="64" t="s">
        <v>208</v>
      </c>
      <c r="G48" s="67" t="e">
        <f>#REF!</f>
        <v>#REF!</v>
      </c>
      <c r="H48" s="49"/>
      <c r="I48" s="49"/>
      <c r="J48" s="386"/>
      <c r="K48" s="386"/>
      <c r="L48" s="386"/>
      <c r="M48" s="386"/>
      <c r="N48" s="386"/>
      <c r="O48" s="386"/>
      <c r="P48" s="386"/>
      <c r="Q48" s="386"/>
      <c r="R48" s="386"/>
      <c r="S48" s="386"/>
    </row>
    <row r="49" spans="1:19" x14ac:dyDescent="0.2">
      <c r="A49" s="66" t="s">
        <v>155</v>
      </c>
      <c r="C49" s="68" t="e">
        <f>SUM(C47:C48)</f>
        <v>#REF!</v>
      </c>
      <c r="D49" s="111" t="s">
        <v>210</v>
      </c>
      <c r="E49" s="66" t="s">
        <v>155</v>
      </c>
      <c r="G49" s="68" t="e">
        <f>SUM(G47:G48)</f>
        <v>#REF!</v>
      </c>
      <c r="H49" s="403" t="s">
        <v>210</v>
      </c>
      <c r="I49" s="403"/>
      <c r="J49" s="386"/>
      <c r="K49" s="386"/>
      <c r="L49" s="386"/>
      <c r="M49" s="386"/>
      <c r="N49" s="386"/>
      <c r="O49" s="386"/>
      <c r="P49" s="386"/>
      <c r="Q49" s="386"/>
      <c r="R49" s="386"/>
      <c r="S49" s="386"/>
    </row>
    <row r="50" spans="1:19" x14ac:dyDescent="0.2">
      <c r="A50" s="64"/>
      <c r="C50" s="65"/>
      <c r="E50" s="64"/>
      <c r="G50" s="65"/>
      <c r="J50" s="386"/>
      <c r="K50" s="386"/>
      <c r="L50" s="386"/>
      <c r="M50" s="386"/>
      <c r="N50" s="386"/>
      <c r="O50" s="386"/>
      <c r="P50" s="386"/>
      <c r="Q50" s="386"/>
      <c r="R50" s="386"/>
      <c r="S50" s="386"/>
    </row>
    <row r="51" spans="1:19" ht="13.5" thickBot="1" x14ac:dyDescent="0.25">
      <c r="A51" s="66" t="s">
        <v>205</v>
      </c>
      <c r="C51" s="71">
        <f>C15</f>
        <v>12</v>
      </c>
      <c r="E51" s="66" t="s">
        <v>205</v>
      </c>
      <c r="G51" s="71">
        <f>G15</f>
        <v>18</v>
      </c>
      <c r="J51" s="386"/>
      <c r="K51" s="386"/>
      <c r="L51" s="386"/>
      <c r="M51" s="386"/>
      <c r="N51" s="386"/>
      <c r="O51" s="386"/>
      <c r="P51" s="386"/>
      <c r="Q51" s="386"/>
      <c r="R51" s="386"/>
      <c r="S51" s="386"/>
    </row>
    <row r="52" spans="1:19" ht="13.5" thickBot="1" x14ac:dyDescent="0.25">
      <c r="A52" s="66" t="s">
        <v>211</v>
      </c>
      <c r="C52" s="81">
        <f>E13</f>
        <v>44.305</v>
      </c>
      <c r="E52" s="66" t="s">
        <v>211</v>
      </c>
      <c r="G52" s="81">
        <f>E13</f>
        <v>44.305</v>
      </c>
      <c r="J52" s="80" t="e">
        <f>#REF!*1.94%</f>
        <v>#REF!</v>
      </c>
      <c r="M52" s="7"/>
    </row>
    <row r="53" spans="1:19" ht="13.5" thickBot="1" x14ac:dyDescent="0.25">
      <c r="A53" s="64"/>
      <c r="C53" s="65"/>
      <c r="E53" s="64"/>
      <c r="G53" s="65"/>
    </row>
    <row r="54" spans="1:19" ht="13.5" thickBot="1" x14ac:dyDescent="0.25">
      <c r="A54" s="60" t="s">
        <v>222</v>
      </c>
      <c r="B54" s="61"/>
      <c r="C54" s="75" t="e">
        <f>C49/C51*C52%</f>
        <v>#REF!</v>
      </c>
      <c r="E54" s="112" t="s">
        <v>223</v>
      </c>
      <c r="F54" s="61"/>
      <c r="G54" s="75" t="e">
        <f>G49/G51*G52%</f>
        <v>#REF!</v>
      </c>
    </row>
    <row r="55" spans="1:19" ht="13.5" thickBot="1" x14ac:dyDescent="0.25"/>
    <row r="56" spans="1:19" ht="13.5" thickBot="1" x14ac:dyDescent="0.25">
      <c r="A56" s="381" t="s">
        <v>224</v>
      </c>
      <c r="B56" s="382"/>
      <c r="C56" s="382"/>
      <c r="D56" s="382"/>
      <c r="E56" s="382"/>
      <c r="F56" s="382"/>
      <c r="G56" s="383"/>
      <c r="J56" s="381" t="s">
        <v>224</v>
      </c>
      <c r="K56" s="382"/>
      <c r="L56" s="382"/>
      <c r="M56" s="382"/>
      <c r="N56" s="382"/>
      <c r="O56" s="382"/>
      <c r="P56" s="383"/>
    </row>
    <row r="57" spans="1:19" x14ac:dyDescent="0.2">
      <c r="A57" s="64"/>
      <c r="G57" s="65"/>
      <c r="J57" s="64"/>
      <c r="P57" s="65"/>
    </row>
    <row r="58" spans="1:19" x14ac:dyDescent="0.2">
      <c r="A58" s="66" t="s">
        <v>152</v>
      </c>
      <c r="G58" s="65"/>
      <c r="J58" s="66" t="s">
        <v>152</v>
      </c>
      <c r="P58" s="65"/>
    </row>
    <row r="59" spans="1:19" x14ac:dyDescent="0.2">
      <c r="A59" s="64" t="s">
        <v>153</v>
      </c>
      <c r="G59" s="67" t="e">
        <f>#REF!</f>
        <v>#REF!</v>
      </c>
      <c r="J59" s="64" t="s">
        <v>151</v>
      </c>
      <c r="P59" s="67" t="e">
        <f>'Mód2.2'!H11</f>
        <v>#REF!</v>
      </c>
    </row>
    <row r="60" spans="1:19" x14ac:dyDescent="0.2">
      <c r="A60" s="64" t="s">
        <v>154</v>
      </c>
      <c r="G60" s="67" t="e">
        <f>#REF!</f>
        <v>#REF!</v>
      </c>
      <c r="J60" s="64"/>
      <c r="P60" s="67"/>
    </row>
    <row r="61" spans="1:19" x14ac:dyDescent="0.2">
      <c r="A61" s="66" t="s">
        <v>155</v>
      </c>
      <c r="G61" s="68" t="e">
        <f>SUM(G59:G60)</f>
        <v>#REF!</v>
      </c>
      <c r="J61" s="66" t="s">
        <v>155</v>
      </c>
      <c r="P61" s="68" t="e">
        <f>SUM(P59:P60)</f>
        <v>#REF!</v>
      </c>
    </row>
    <row r="62" spans="1:19" x14ac:dyDescent="0.2">
      <c r="A62" s="64"/>
      <c r="G62" s="65"/>
      <c r="H62" s="401" t="s">
        <v>210</v>
      </c>
      <c r="I62" s="402"/>
      <c r="J62" s="64"/>
      <c r="P62" s="65"/>
    </row>
    <row r="63" spans="1:19" x14ac:dyDescent="0.2">
      <c r="A63" s="66" t="s">
        <v>215</v>
      </c>
      <c r="G63" s="69" t="e">
        <f>#REF!</f>
        <v>#REF!</v>
      </c>
      <c r="J63" s="66"/>
      <c r="P63" s="69"/>
    </row>
    <row r="64" spans="1:19" x14ac:dyDescent="0.2">
      <c r="A64" s="66" t="s">
        <v>216</v>
      </c>
      <c r="G64" s="69">
        <v>0.4</v>
      </c>
      <c r="J64" s="66" t="s">
        <v>216</v>
      </c>
      <c r="P64" s="69">
        <v>0.4</v>
      </c>
    </row>
    <row r="65" spans="1:16" x14ac:dyDescent="0.2">
      <c r="A65" s="66" t="s">
        <v>211</v>
      </c>
      <c r="C65" s="70"/>
      <c r="G65" s="81">
        <f>E13</f>
        <v>44.305</v>
      </c>
      <c r="J65" s="66" t="s">
        <v>211</v>
      </c>
      <c r="L65" s="70"/>
      <c r="P65" s="81">
        <f>E13</f>
        <v>44.305</v>
      </c>
    </row>
    <row r="66" spans="1:16" ht="13.5" thickBot="1" x14ac:dyDescent="0.25">
      <c r="A66" s="64"/>
      <c r="G66" s="65"/>
      <c r="J66" s="64"/>
      <c r="P66" s="65"/>
    </row>
    <row r="67" spans="1:16" ht="13.5" thickBot="1" x14ac:dyDescent="0.25">
      <c r="A67" s="381" t="s">
        <v>225</v>
      </c>
      <c r="B67" s="382"/>
      <c r="C67" s="382"/>
      <c r="D67" s="382"/>
      <c r="E67" s="382"/>
      <c r="F67" s="382"/>
      <c r="G67" s="75" t="e">
        <f>G61*G63*G64*G65%</f>
        <v>#REF!</v>
      </c>
      <c r="J67" s="399" t="s">
        <v>226</v>
      </c>
      <c r="K67" s="400"/>
      <c r="L67" s="400"/>
      <c r="M67" s="400"/>
      <c r="N67" s="400"/>
      <c r="O67" s="400"/>
      <c r="P67" s="75" t="e">
        <f>P61*P64*P65%</f>
        <v>#REF!</v>
      </c>
    </row>
    <row r="70" spans="1:16" ht="13.5" thickBot="1" x14ac:dyDescent="0.25"/>
    <row r="71" spans="1:16" ht="13.5" thickBot="1" x14ac:dyDescent="0.25">
      <c r="A71" s="381" t="s">
        <v>227</v>
      </c>
      <c r="B71" s="382"/>
      <c r="C71" s="382"/>
      <c r="D71" s="382"/>
      <c r="E71" s="382"/>
      <c r="F71" s="382"/>
      <c r="G71" s="383"/>
    </row>
    <row r="72" spans="1:16" x14ac:dyDescent="0.2">
      <c r="A72" s="92"/>
      <c r="B72" s="93"/>
      <c r="C72" s="93"/>
      <c r="D72" s="93"/>
      <c r="E72" s="93"/>
      <c r="F72" s="93"/>
      <c r="G72" s="94"/>
    </row>
    <row r="73" spans="1:16" x14ac:dyDescent="0.2">
      <c r="A73" s="66" t="s">
        <v>152</v>
      </c>
      <c r="G73" s="65"/>
    </row>
    <row r="74" spans="1:16" x14ac:dyDescent="0.2">
      <c r="A74" s="64" t="s">
        <v>228</v>
      </c>
      <c r="G74" s="67" t="e">
        <f>-#REF!</f>
        <v>#REF!</v>
      </c>
    </row>
    <row r="75" spans="1:16" x14ac:dyDescent="0.2">
      <c r="A75" s="64"/>
      <c r="G75" s="65"/>
    </row>
    <row r="76" spans="1:16" x14ac:dyDescent="0.2">
      <c r="A76" s="66" t="s">
        <v>211</v>
      </c>
      <c r="G76" s="104">
        <f>E7</f>
        <v>1.35</v>
      </c>
    </row>
    <row r="77" spans="1:16" ht="13.5" thickBot="1" x14ac:dyDescent="0.25">
      <c r="A77" s="95"/>
      <c r="B77" s="96"/>
      <c r="C77" s="96"/>
      <c r="D77" s="96"/>
      <c r="E77" s="96"/>
      <c r="F77" s="96"/>
      <c r="G77" s="97"/>
    </row>
    <row r="78" spans="1:16" ht="13.5" thickBot="1" x14ac:dyDescent="0.25">
      <c r="A78" s="381" t="s">
        <v>229</v>
      </c>
      <c r="B78" s="382"/>
      <c r="C78" s="382"/>
      <c r="D78" s="382"/>
      <c r="E78" s="382"/>
      <c r="F78" s="382"/>
      <c r="G78" s="75" t="e">
        <f>G74*G76%</f>
        <v>#REF!</v>
      </c>
    </row>
    <row r="80" spans="1:16" ht="13.5" thickBot="1" x14ac:dyDescent="0.25"/>
    <row r="81" spans="2:11" ht="13.5" thickBot="1" x14ac:dyDescent="0.25">
      <c r="B81" s="396" t="s">
        <v>230</v>
      </c>
      <c r="C81" s="397"/>
      <c r="D81" s="397"/>
      <c r="E81" s="397"/>
      <c r="F81" s="397"/>
      <c r="G81" s="397"/>
      <c r="H81" s="397"/>
      <c r="I81" s="397"/>
      <c r="J81" s="397"/>
      <c r="K81" s="398"/>
    </row>
    <row r="82" spans="2:11" x14ac:dyDescent="0.2">
      <c r="B82" s="92"/>
      <c r="C82" s="93"/>
      <c r="D82" s="93"/>
      <c r="E82" s="93"/>
      <c r="F82" s="93"/>
      <c r="G82" s="94"/>
      <c r="H82" s="105" t="s">
        <v>231</v>
      </c>
      <c r="I82" s="105" t="s">
        <v>232</v>
      </c>
      <c r="J82" s="105" t="s">
        <v>233</v>
      </c>
      <c r="K82" s="105" t="s">
        <v>234</v>
      </c>
    </row>
    <row r="83" spans="2:11" ht="13.5" thickBot="1" x14ac:dyDescent="0.25">
      <c r="B83" s="387" t="s">
        <v>235</v>
      </c>
      <c r="C83" s="388"/>
      <c r="D83" s="388"/>
      <c r="E83" s="388"/>
      <c r="F83" s="388"/>
      <c r="G83" s="389"/>
      <c r="H83" s="108" t="s">
        <v>236</v>
      </c>
      <c r="I83" s="108" t="s">
        <v>237</v>
      </c>
      <c r="J83" s="108"/>
      <c r="K83" s="108" t="s">
        <v>238</v>
      </c>
    </row>
    <row r="84" spans="2:11" x14ac:dyDescent="0.2">
      <c r="B84" s="92"/>
      <c r="C84" s="93"/>
      <c r="D84" s="93"/>
      <c r="E84" s="93"/>
      <c r="F84" s="93"/>
      <c r="G84" s="94"/>
      <c r="H84" s="106"/>
      <c r="I84" s="106"/>
      <c r="J84" s="106"/>
      <c r="K84" s="106"/>
    </row>
    <row r="85" spans="2:11" x14ac:dyDescent="0.2">
      <c r="B85" s="64" t="str">
        <f>A28</f>
        <v>VALOR AP INDENIZADO</v>
      </c>
      <c r="G85" s="65"/>
      <c r="H85" s="107" t="e">
        <f>C28</f>
        <v>#REF!</v>
      </c>
      <c r="I85" s="106"/>
      <c r="J85" s="106"/>
      <c r="K85" s="107" t="e">
        <f>G28</f>
        <v>#REF!</v>
      </c>
    </row>
    <row r="86" spans="2:11" x14ac:dyDescent="0.2">
      <c r="B86" s="64" t="str">
        <f>A41</f>
        <v>VALOR MULTA FGTS E CONTRIBUIÇÃO SOCIAL NO AP INDENIZADO</v>
      </c>
      <c r="G86" s="65"/>
      <c r="H86" s="107" t="e">
        <f>G41</f>
        <v>#REF!</v>
      </c>
      <c r="I86" s="106"/>
      <c r="J86" s="106"/>
      <c r="K86" s="107" t="e">
        <f>G41</f>
        <v>#REF!</v>
      </c>
    </row>
    <row r="87" spans="2:11" x14ac:dyDescent="0.2">
      <c r="B87" s="64" t="str">
        <f>A54</f>
        <v>VALOR AP TRABALHADO</v>
      </c>
      <c r="G87" s="65"/>
      <c r="H87" s="107" t="e">
        <f>C54</f>
        <v>#REF!</v>
      </c>
      <c r="I87" s="107" t="e">
        <f>J52</f>
        <v>#REF!</v>
      </c>
      <c r="J87" s="106"/>
      <c r="K87" s="107" t="e">
        <f>G54</f>
        <v>#REF!</v>
      </c>
    </row>
    <row r="88" spans="2:11" x14ac:dyDescent="0.2">
      <c r="B88" s="64" t="str">
        <f>A67</f>
        <v>VALOR MULTA FGTS E CONTRIBUIÇÃO SOCIAL NO AP TRABALHADO</v>
      </c>
      <c r="G88" s="65"/>
      <c r="H88" s="107" t="e">
        <f>G67</f>
        <v>#REF!</v>
      </c>
      <c r="I88" s="106"/>
      <c r="J88" s="106"/>
      <c r="K88" s="107" t="e">
        <f>G67</f>
        <v>#REF!</v>
      </c>
    </row>
    <row r="89" spans="2:11" x14ac:dyDescent="0.2">
      <c r="B89" s="64" t="str">
        <f>A78</f>
        <v>VALOR DEMISSÃO POR JUSTA CAUSA</v>
      </c>
      <c r="G89" s="65"/>
      <c r="H89" s="107" t="e">
        <f>G78</f>
        <v>#REF!</v>
      </c>
      <c r="I89" s="106"/>
      <c r="J89" s="106"/>
      <c r="K89" s="106"/>
    </row>
    <row r="90" spans="2:11" ht="13.5" thickBot="1" x14ac:dyDescent="0.25">
      <c r="B90" s="95"/>
      <c r="C90" s="96"/>
      <c r="D90" s="96"/>
      <c r="E90" s="96"/>
      <c r="F90" s="96"/>
      <c r="G90" s="97"/>
      <c r="H90" s="106"/>
      <c r="I90" s="106"/>
      <c r="J90" s="106"/>
      <c r="K90" s="106"/>
    </row>
    <row r="91" spans="2:11" ht="13.5" thickBot="1" x14ac:dyDescent="0.25">
      <c r="B91" s="72" t="s">
        <v>239</v>
      </c>
      <c r="C91" s="85"/>
      <c r="D91" s="85"/>
      <c r="E91" s="85"/>
      <c r="F91" s="85"/>
      <c r="G91" s="85"/>
      <c r="H91" s="109" t="e">
        <f>SUM(H85:H90)</f>
        <v>#REF!</v>
      </c>
      <c r="I91" s="113" t="e">
        <f>SUM(I85:I90)</f>
        <v>#REF!</v>
      </c>
      <c r="J91" s="110">
        <f>SUM(J85:J90)</f>
        <v>0</v>
      </c>
      <c r="K91" s="113"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240</v>
      </c>
      <c r="B1" s="408" t="s">
        <v>241</v>
      </c>
      <c r="C1" s="408"/>
      <c r="D1" s="408"/>
      <c r="E1" s="408"/>
      <c r="F1" s="408"/>
      <c r="G1" s="408"/>
      <c r="H1" s="11" t="e">
        <f>#REF!+#REF!+#REF!</f>
        <v>#REF!</v>
      </c>
      <c r="I1" s="12"/>
    </row>
    <row r="2" spans="1:9" x14ac:dyDescent="0.2">
      <c r="A2" s="13"/>
      <c r="B2" s="409">
        <v>100</v>
      </c>
      <c r="C2" s="409"/>
      <c r="D2" s="409"/>
      <c r="E2" s="409"/>
      <c r="F2" s="409"/>
      <c r="G2" s="409"/>
      <c r="H2" s="14"/>
      <c r="I2" s="15"/>
    </row>
    <row r="3" spans="1:9" x14ac:dyDescent="0.2">
      <c r="A3" s="16"/>
      <c r="B3" s="30"/>
      <c r="C3" s="30"/>
      <c r="D3" s="30"/>
      <c r="E3" s="30"/>
      <c r="F3" s="30"/>
      <c r="G3" s="30"/>
      <c r="H3" s="14"/>
      <c r="I3" s="15"/>
    </row>
    <row r="4" spans="1:9" x14ac:dyDescent="0.2">
      <c r="A4" s="13" t="s">
        <v>242</v>
      </c>
      <c r="B4" s="409" t="s">
        <v>243</v>
      </c>
      <c r="C4" s="409"/>
      <c r="D4" s="409"/>
      <c r="E4" s="409"/>
      <c r="F4" s="409"/>
      <c r="G4" s="409"/>
      <c r="H4" s="14"/>
      <c r="I4" s="15" t="e">
        <f>#REF!+#REF!+#REF!</f>
        <v>#REF!</v>
      </c>
    </row>
    <row r="5" spans="1:9" x14ac:dyDescent="0.2">
      <c r="A5" s="13"/>
      <c r="B5" s="30"/>
      <c r="C5" s="30"/>
      <c r="D5" s="30"/>
      <c r="E5" s="30"/>
      <c r="F5" s="30"/>
      <c r="G5" s="30"/>
      <c r="H5" s="14"/>
      <c r="I5" s="15"/>
    </row>
    <row r="6" spans="1:9" x14ac:dyDescent="0.2">
      <c r="A6" s="13" t="s">
        <v>244</v>
      </c>
      <c r="B6" s="409" t="s">
        <v>245</v>
      </c>
      <c r="C6" s="409"/>
      <c r="D6" s="409"/>
      <c r="E6" s="409"/>
      <c r="F6" s="409"/>
      <c r="G6" s="409"/>
      <c r="H6" s="14"/>
      <c r="I6" s="15" t="e">
        <f>I4/(1-H1)</f>
        <v>#REF!</v>
      </c>
    </row>
    <row r="7" spans="1:9" x14ac:dyDescent="0.2">
      <c r="A7" s="13"/>
      <c r="B7" s="30"/>
      <c r="C7" s="30"/>
      <c r="D7" s="30"/>
      <c r="E7" s="30"/>
      <c r="F7" s="30"/>
      <c r="G7" s="30"/>
      <c r="H7" s="14"/>
      <c r="I7" s="15"/>
    </row>
    <row r="8" spans="1:9" x14ac:dyDescent="0.2">
      <c r="A8" s="17"/>
      <c r="B8" s="410" t="s">
        <v>246</v>
      </c>
      <c r="C8" s="410"/>
      <c r="D8" s="410"/>
      <c r="E8" s="410"/>
      <c r="F8" s="410"/>
      <c r="G8" s="410"/>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81" t="s">
        <v>247</v>
      </c>
      <c r="B1" s="382"/>
      <c r="C1" s="382"/>
      <c r="D1" s="382"/>
      <c r="E1" s="382"/>
      <c r="F1" s="382"/>
      <c r="G1" s="382"/>
      <c r="H1" s="382"/>
      <c r="I1" s="383"/>
    </row>
    <row r="3" spans="1:16" x14ac:dyDescent="0.2">
      <c r="A3" s="77" t="s">
        <v>248</v>
      </c>
    </row>
    <row r="5" spans="1:16" x14ac:dyDescent="0.2">
      <c r="A5" s="9" t="s">
        <v>152</v>
      </c>
      <c r="B5" s="9"/>
    </row>
    <row r="7" spans="1:16" x14ac:dyDescent="0.2">
      <c r="A7" t="s">
        <v>249</v>
      </c>
      <c r="D7" s="7" t="e">
        <f>#REF!</f>
        <v>#REF!</v>
      </c>
    </row>
    <row r="8" spans="1:16" x14ac:dyDescent="0.2">
      <c r="A8" t="s">
        <v>250</v>
      </c>
      <c r="D8" s="7" t="e">
        <f>#REF!</f>
        <v>#REF!</v>
      </c>
    </row>
    <row r="9" spans="1:16" x14ac:dyDescent="0.2">
      <c r="A9" t="s">
        <v>251</v>
      </c>
      <c r="D9" s="7" t="e">
        <f>#REF!</f>
        <v>#REF!</v>
      </c>
    </row>
    <row r="10" spans="1:16" x14ac:dyDescent="0.2">
      <c r="D10" s="7"/>
    </row>
    <row r="11" spans="1:16" x14ac:dyDescent="0.2">
      <c r="A11" s="9" t="s">
        <v>252</v>
      </c>
      <c r="B11" s="9"/>
      <c r="C11" s="9"/>
      <c r="D11" s="4" t="e">
        <f>SUM(D7:D10)</f>
        <v>#REF!</v>
      </c>
    </row>
    <row r="12" spans="1:16" ht="13.5" thickBot="1" x14ac:dyDescent="0.25"/>
    <row r="13" spans="1:16" ht="13.5" thickBot="1" x14ac:dyDescent="0.25">
      <c r="A13" s="79" t="s">
        <v>253</v>
      </c>
      <c r="B13" s="73"/>
      <c r="C13" s="73"/>
      <c r="D13" s="74">
        <v>30</v>
      </c>
      <c r="F13" s="411"/>
      <c r="G13" s="411"/>
      <c r="H13" s="411"/>
      <c r="I13" s="411"/>
      <c r="J13" s="411"/>
      <c r="K13" s="411"/>
      <c r="L13" s="411"/>
      <c r="M13" s="411"/>
    </row>
    <row r="14" spans="1:16" ht="13.5" thickBot="1" x14ac:dyDescent="0.25"/>
    <row r="15" spans="1:16" ht="13.5" thickBot="1" x14ac:dyDescent="0.25">
      <c r="A15" s="60" t="s">
        <v>254</v>
      </c>
      <c r="B15" s="78"/>
      <c r="C15" s="78"/>
      <c r="D15" s="62" t="e">
        <f>D11/D13</f>
        <v>#REF!</v>
      </c>
      <c r="P15" s="9" t="s">
        <v>195</v>
      </c>
    </row>
    <row r="16" spans="1:16" ht="13.5" thickBot="1" x14ac:dyDescent="0.25"/>
    <row r="17" spans="1:17" ht="13.5" thickBot="1" x14ac:dyDescent="0.25">
      <c r="A17" s="79" t="s">
        <v>255</v>
      </c>
      <c r="B17" s="73"/>
      <c r="C17" s="73"/>
      <c r="D17" s="73"/>
      <c r="E17" s="73"/>
      <c r="F17" s="73"/>
      <c r="G17" s="73"/>
      <c r="H17" s="73"/>
      <c r="I17" s="157">
        <f>P17</f>
        <v>20.9589</v>
      </c>
      <c r="P17" s="140">
        <v>20.9589</v>
      </c>
      <c r="Q17" t="s">
        <v>256</v>
      </c>
    </row>
    <row r="18" spans="1:17" ht="13.5" thickBot="1" x14ac:dyDescent="0.25">
      <c r="P18" s="141">
        <v>1</v>
      </c>
      <c r="Q18" t="s">
        <v>257</v>
      </c>
    </row>
    <row r="19" spans="1:17" ht="13.5" thickBot="1" x14ac:dyDescent="0.25">
      <c r="A19" s="79" t="s">
        <v>258</v>
      </c>
      <c r="B19" s="73"/>
      <c r="C19" s="73"/>
      <c r="D19" s="73"/>
      <c r="E19" s="73"/>
      <c r="F19" s="73"/>
      <c r="G19" s="73"/>
      <c r="H19" s="73"/>
      <c r="I19" s="157">
        <f>P18+SUM(P21:P26)+P29</f>
        <v>4.8740000000000006</v>
      </c>
      <c r="P19" s="141">
        <v>0</v>
      </c>
      <c r="Q19" t="s">
        <v>259</v>
      </c>
    </row>
    <row r="20" spans="1:17" ht="13.5" thickBot="1" x14ac:dyDescent="0.25">
      <c r="P20" s="142">
        <v>0.96589999999999998</v>
      </c>
      <c r="Q20" t="s">
        <v>260</v>
      </c>
    </row>
    <row r="21" spans="1:17" ht="13.5" thickBot="1" x14ac:dyDescent="0.25">
      <c r="A21" s="79" t="s">
        <v>261</v>
      </c>
      <c r="B21" s="73"/>
      <c r="C21" s="73"/>
      <c r="D21" s="73"/>
      <c r="E21" s="73"/>
      <c r="F21" s="73"/>
      <c r="G21" s="73"/>
      <c r="H21" s="73"/>
      <c r="I21" s="157">
        <f>P27</f>
        <v>0.19969999999999999</v>
      </c>
      <c r="P21" s="141">
        <v>3.4931999999999999</v>
      </c>
      <c r="Q21" t="s">
        <v>262</v>
      </c>
    </row>
    <row r="22" spans="1:17" ht="13.5" thickBot="1" x14ac:dyDescent="0.25">
      <c r="P22" s="141">
        <v>0.26879999999999998</v>
      </c>
      <c r="Q22" t="s">
        <v>263</v>
      </c>
    </row>
    <row r="23" spans="1:17" ht="13.5" thickBot="1" x14ac:dyDescent="0.25">
      <c r="A23" s="79" t="s">
        <v>264</v>
      </c>
      <c r="B23" s="73"/>
      <c r="C23" s="73"/>
      <c r="D23" s="73"/>
      <c r="E23" s="73"/>
      <c r="F23" s="73"/>
      <c r="G23" s="73"/>
      <c r="H23" s="73"/>
      <c r="I23" s="157">
        <f>P20</f>
        <v>0.96589999999999998</v>
      </c>
      <c r="P23" s="141">
        <v>4.2700000000000002E-2</v>
      </c>
      <c r="Q23" t="s">
        <v>265</v>
      </c>
    </row>
    <row r="24" spans="1:17" ht="13.5" thickBot="1" x14ac:dyDescent="0.25">
      <c r="P24" s="141">
        <v>3.5499999999999997E-2</v>
      </c>
      <c r="Q24" t="s">
        <v>266</v>
      </c>
    </row>
    <row r="25" spans="1:17" ht="13.5" thickBot="1" x14ac:dyDescent="0.25">
      <c r="A25" s="79" t="s">
        <v>267</v>
      </c>
      <c r="B25" s="73"/>
      <c r="C25" s="73"/>
      <c r="D25" s="73"/>
      <c r="E25" s="73"/>
      <c r="F25" s="73"/>
      <c r="G25" s="73"/>
      <c r="H25" s="73"/>
      <c r="I25" s="157">
        <f>P28</f>
        <v>2.4752999999999998</v>
      </c>
      <c r="P25" s="141">
        <v>0.02</v>
      </c>
      <c r="Q25" t="s">
        <v>268</v>
      </c>
    </row>
    <row r="26" spans="1:17" ht="13.5" thickBot="1" x14ac:dyDescent="0.25">
      <c r="P26" s="141">
        <v>4.0000000000000001E-3</v>
      </c>
      <c r="Q26" t="s">
        <v>269</v>
      </c>
    </row>
    <row r="27" spans="1:17" ht="13.5" thickBot="1" x14ac:dyDescent="0.25">
      <c r="I27" s="79" t="s">
        <v>270</v>
      </c>
      <c r="J27" s="115">
        <f>SUM(I17:I25)</f>
        <v>29.473800000000004</v>
      </c>
      <c r="P27" s="142">
        <v>0.19969999999999999</v>
      </c>
      <c r="Q27" t="s">
        <v>271</v>
      </c>
    </row>
    <row r="28" spans="1:17" ht="13.5" thickBot="1" x14ac:dyDescent="0.25">
      <c r="A28" s="79" t="s">
        <v>272</v>
      </c>
      <c r="B28" s="73"/>
      <c r="C28" s="73"/>
      <c r="D28" s="73"/>
      <c r="E28" s="75" t="e">
        <f>D15*I17/12</f>
        <v>#REF!</v>
      </c>
      <c r="P28" s="142">
        <v>2.4752999999999998</v>
      </c>
      <c r="Q28" t="s">
        <v>273</v>
      </c>
    </row>
    <row r="29" spans="1:17" ht="13.5" thickBot="1" x14ac:dyDescent="0.25">
      <c r="P29" s="143">
        <v>9.7999999999999997E-3</v>
      </c>
      <c r="Q29" t="s">
        <v>274</v>
      </c>
    </row>
    <row r="30" spans="1:17" ht="13.5" thickBot="1" x14ac:dyDescent="0.25">
      <c r="A30" s="79" t="s">
        <v>275</v>
      </c>
      <c r="B30" s="73"/>
      <c r="C30" s="73"/>
      <c r="D30" s="73"/>
      <c r="E30" s="75" t="e">
        <f>D15*I19/12</f>
        <v>#REF!</v>
      </c>
    </row>
    <row r="31" spans="1:17" ht="13.5" thickBot="1" x14ac:dyDescent="0.25">
      <c r="P31" s="144">
        <f>SUM(P17:P29)</f>
        <v>29.473799999999997</v>
      </c>
      <c r="Q31" s="33" t="s">
        <v>276</v>
      </c>
    </row>
    <row r="32" spans="1:17" ht="13.5" thickBot="1" x14ac:dyDescent="0.25">
      <c r="A32" s="79" t="s">
        <v>277</v>
      </c>
      <c r="B32" s="73"/>
      <c r="C32" s="73"/>
      <c r="D32" s="73"/>
      <c r="E32" s="75" t="e">
        <f>D15*I21/12</f>
        <v>#REF!</v>
      </c>
    </row>
    <row r="33" spans="1:16" ht="13.5" thickBot="1" x14ac:dyDescent="0.25"/>
    <row r="34" spans="1:16" ht="13.5" thickBot="1" x14ac:dyDescent="0.25">
      <c r="A34" s="79" t="s">
        <v>278</v>
      </c>
      <c r="B34" s="73"/>
      <c r="C34" s="73"/>
      <c r="D34" s="73"/>
      <c r="E34" s="75" t="e">
        <f>D15*I23/12</f>
        <v>#REF!</v>
      </c>
      <c r="P34" s="114"/>
    </row>
    <row r="35" spans="1:16" ht="13.5" thickBot="1" x14ac:dyDescent="0.25"/>
    <row r="36" spans="1:16" ht="13.5" thickBot="1" x14ac:dyDescent="0.25">
      <c r="A36" s="79" t="s">
        <v>279</v>
      </c>
      <c r="B36" s="73"/>
      <c r="C36" s="73"/>
      <c r="D36" s="73"/>
      <c r="E36" s="75" t="e">
        <f>D15*I25/12</f>
        <v>#REF!</v>
      </c>
    </row>
    <row r="37" spans="1:16" ht="13.5" thickBot="1" x14ac:dyDescent="0.25"/>
    <row r="38" spans="1:16" ht="13.5" thickBot="1" x14ac:dyDescent="0.25">
      <c r="C38" s="412" t="s">
        <v>280</v>
      </c>
      <c r="D38" s="413"/>
      <c r="E38" s="413"/>
      <c r="F38" s="413"/>
      <c r="G38" s="413"/>
      <c r="H38" s="413"/>
      <c r="I38" s="414"/>
      <c r="J38" s="75" t="e">
        <f>SUM(E28:E36)</f>
        <v>#REF!</v>
      </c>
    </row>
    <row r="41" spans="1:16" ht="13.5" thickBot="1" x14ac:dyDescent="0.25"/>
    <row r="42" spans="1:16" ht="13.5" thickBot="1" x14ac:dyDescent="0.25">
      <c r="A42" s="415" t="s">
        <v>281</v>
      </c>
      <c r="B42" s="416"/>
      <c r="C42" s="416"/>
      <c r="D42" s="417"/>
      <c r="E42" s="145"/>
      <c r="F42" s="145"/>
      <c r="G42" s="145"/>
      <c r="H42" s="49"/>
      <c r="I42" s="49"/>
    </row>
    <row r="43" spans="1:16" x14ac:dyDescent="0.2">
      <c r="A43" s="146"/>
      <c r="B43" s="146"/>
      <c r="C43" s="146"/>
      <c r="D43" s="146"/>
      <c r="E43" s="146"/>
      <c r="F43" s="146"/>
      <c r="G43" s="146"/>
    </row>
    <row r="44" spans="1:16" x14ac:dyDescent="0.2">
      <c r="A44" s="147" t="s">
        <v>152</v>
      </c>
      <c r="B44" s="147"/>
      <c r="C44" s="146"/>
      <c r="D44" s="146"/>
      <c r="E44" s="146"/>
      <c r="F44" s="146"/>
      <c r="G44" s="146"/>
    </row>
    <row r="45" spans="1:16" x14ac:dyDescent="0.2">
      <c r="A45" s="146"/>
      <c r="B45" s="146"/>
      <c r="C45" s="146"/>
      <c r="D45" s="146"/>
      <c r="E45" s="146"/>
      <c r="F45" s="146"/>
      <c r="G45" s="146"/>
    </row>
    <row r="46" spans="1:16" x14ac:dyDescent="0.2">
      <c r="A46" s="146" t="s">
        <v>249</v>
      </c>
      <c r="B46" s="146"/>
      <c r="C46" s="146"/>
      <c r="D46" s="148" t="e">
        <f>#REF!</f>
        <v>#REF!</v>
      </c>
      <c r="E46" s="146"/>
      <c r="F46" s="146"/>
      <c r="G46" s="146"/>
    </row>
    <row r="47" spans="1:16" x14ac:dyDescent="0.2">
      <c r="A47" s="146" t="s">
        <v>250</v>
      </c>
      <c r="B47" s="146"/>
      <c r="C47" s="146"/>
      <c r="D47" s="148" t="e">
        <f>#REF!</f>
        <v>#REF!</v>
      </c>
      <c r="E47" s="146"/>
      <c r="F47" s="146"/>
      <c r="G47" s="146"/>
    </row>
    <row r="48" spans="1:16" x14ac:dyDescent="0.2">
      <c r="A48" s="146" t="s">
        <v>251</v>
      </c>
      <c r="B48" s="146"/>
      <c r="C48" s="146"/>
      <c r="D48" s="148" t="e">
        <f>#REF!</f>
        <v>#REF!</v>
      </c>
      <c r="E48" s="146"/>
      <c r="F48" s="146"/>
      <c r="G48" s="146"/>
    </row>
    <row r="49" spans="1:10" x14ac:dyDescent="0.2">
      <c r="A49" s="146"/>
      <c r="B49" s="146"/>
      <c r="C49" s="146"/>
      <c r="D49" s="148"/>
      <c r="E49" s="146"/>
      <c r="F49" s="146"/>
      <c r="G49" s="146"/>
    </row>
    <row r="50" spans="1:10" x14ac:dyDescent="0.2">
      <c r="A50" s="147" t="s">
        <v>252</v>
      </c>
      <c r="B50" s="147"/>
      <c r="C50" s="147"/>
      <c r="D50" s="149" t="e">
        <f>SUM(D46:D49)</f>
        <v>#REF!</v>
      </c>
      <c r="E50" s="146"/>
      <c r="F50" s="146"/>
      <c r="G50" s="146"/>
    </row>
    <row r="51" spans="1:10" ht="13.5" thickBot="1" x14ac:dyDescent="0.25">
      <c r="A51" s="146"/>
      <c r="B51" s="146"/>
      <c r="C51" s="146"/>
      <c r="D51" s="146"/>
      <c r="E51" s="146"/>
      <c r="F51" s="146"/>
      <c r="G51" s="146"/>
    </row>
    <row r="52" spans="1:10" ht="13.5" thickBot="1" x14ac:dyDescent="0.25">
      <c r="A52" s="150" t="s">
        <v>282</v>
      </c>
      <c r="B52" s="151"/>
      <c r="C52" s="151"/>
      <c r="D52" s="152">
        <v>220</v>
      </c>
      <c r="E52" s="153" t="s">
        <v>283</v>
      </c>
      <c r="F52" s="146" t="s">
        <v>284</v>
      </c>
      <c r="G52" s="146"/>
    </row>
    <row r="53" spans="1:10" ht="13.5" thickBot="1" x14ac:dyDescent="0.25">
      <c r="A53" s="146"/>
      <c r="B53" s="146"/>
      <c r="C53" s="146"/>
      <c r="D53" s="146"/>
      <c r="E53" s="146"/>
      <c r="F53" s="146"/>
      <c r="G53" s="146"/>
    </row>
    <row r="54" spans="1:10" ht="13.5" thickBot="1" x14ac:dyDescent="0.25">
      <c r="A54" s="154" t="s">
        <v>285</v>
      </c>
      <c r="B54" s="155"/>
      <c r="C54" s="155"/>
      <c r="D54" s="156" t="e">
        <f>D50/D52</f>
        <v>#REF!</v>
      </c>
      <c r="E54" s="146"/>
      <c r="F54" s="146"/>
      <c r="G54" s="146"/>
    </row>
    <row r="55" spans="1:10" ht="13.5" thickBot="1" x14ac:dyDescent="0.25">
      <c r="A55" s="146"/>
      <c r="B55" s="146"/>
      <c r="C55" s="146"/>
      <c r="D55" s="146"/>
      <c r="E55" s="146"/>
      <c r="F55" s="146"/>
      <c r="G55" s="146"/>
    </row>
    <row r="56" spans="1:10" ht="13.5" thickBot="1" x14ac:dyDescent="0.25">
      <c r="A56" s="150" t="s">
        <v>286</v>
      </c>
      <c r="B56" s="151"/>
      <c r="C56" s="151"/>
      <c r="D56" s="152">
        <v>15</v>
      </c>
      <c r="E56" s="146"/>
      <c r="F56" s="146"/>
      <c r="G56" s="146"/>
    </row>
    <row r="57" spans="1:10" ht="13.5" thickBot="1" x14ac:dyDescent="0.25">
      <c r="A57" s="146"/>
      <c r="B57" s="146"/>
      <c r="C57" s="146"/>
      <c r="D57" s="146"/>
      <c r="E57" s="146"/>
      <c r="F57" s="146"/>
      <c r="G57" s="146"/>
    </row>
    <row r="58" spans="1:10" ht="13.5" thickBot="1" x14ac:dyDescent="0.25">
      <c r="A58" s="154" t="s">
        <v>287</v>
      </c>
      <c r="B58" s="155"/>
      <c r="C58" s="155"/>
      <c r="D58" s="156" t="e">
        <f>D54*D56</f>
        <v>#REF!</v>
      </c>
      <c r="E58" s="146"/>
      <c r="F58" s="146"/>
      <c r="G58" s="146"/>
    </row>
    <row r="62" spans="1:10" x14ac:dyDescent="0.2">
      <c r="A62" s="384" t="s">
        <v>288</v>
      </c>
      <c r="B62" s="384"/>
      <c r="C62" s="384"/>
      <c r="D62" s="384"/>
      <c r="E62" s="384"/>
      <c r="F62" s="384"/>
      <c r="G62" s="384"/>
      <c r="H62" s="384"/>
      <c r="I62" s="384"/>
      <c r="J62" s="384"/>
    </row>
    <row r="63" spans="1:10" x14ac:dyDescent="0.2">
      <c r="A63" s="384"/>
      <c r="B63" s="384"/>
      <c r="C63" s="384"/>
      <c r="D63" s="384"/>
      <c r="E63" s="384"/>
      <c r="F63" s="384"/>
      <c r="G63" s="384"/>
      <c r="H63" s="384"/>
      <c r="I63" s="384"/>
      <c r="J63" s="384"/>
    </row>
    <row r="64" spans="1:10" x14ac:dyDescent="0.2">
      <c r="A64" s="384"/>
      <c r="B64" s="384"/>
      <c r="C64" s="384"/>
      <c r="D64" s="384"/>
      <c r="E64" s="384"/>
      <c r="F64" s="384"/>
      <c r="G64" s="384"/>
      <c r="H64" s="384"/>
      <c r="I64" s="384"/>
      <c r="J64" s="384"/>
    </row>
    <row r="65" spans="1:10" x14ac:dyDescent="0.2">
      <c r="A65" s="384"/>
      <c r="B65" s="384"/>
      <c r="C65" s="384"/>
      <c r="D65" s="384"/>
      <c r="E65" s="384"/>
      <c r="F65" s="384"/>
      <c r="G65" s="384"/>
      <c r="H65" s="384"/>
      <c r="I65" s="384"/>
      <c r="J65" s="384"/>
    </row>
    <row r="66" spans="1:10" x14ac:dyDescent="0.2">
      <c r="A66" s="384"/>
      <c r="B66" s="384"/>
      <c r="C66" s="384"/>
      <c r="D66" s="384"/>
      <c r="E66" s="384"/>
      <c r="F66" s="384"/>
      <c r="G66" s="384"/>
      <c r="H66" s="384"/>
      <c r="I66" s="384"/>
      <c r="J66" s="384"/>
    </row>
    <row r="67" spans="1:10" x14ac:dyDescent="0.2">
      <c r="A67" s="384"/>
      <c r="B67" s="384"/>
      <c r="C67" s="384"/>
      <c r="D67" s="384"/>
      <c r="E67" s="384"/>
      <c r="F67" s="384"/>
      <c r="G67" s="384"/>
      <c r="H67" s="384"/>
      <c r="I67" s="384"/>
      <c r="J67" s="38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61" workbookViewId="0">
      <selection activeCell="M66" sqref="M66"/>
    </sheetView>
  </sheetViews>
  <sheetFormatPr defaultRowHeight="12.75" x14ac:dyDescent="0.2"/>
  <cols>
    <col min="1" max="1" width="3.7109375" style="213"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482" t="s">
        <v>289</v>
      </c>
      <c r="B1" s="483"/>
      <c r="C1" s="483"/>
      <c r="D1" s="483"/>
      <c r="E1" s="483"/>
      <c r="F1" s="483"/>
      <c r="G1" s="483"/>
      <c r="H1" s="483"/>
      <c r="I1" s="483"/>
      <c r="J1" s="483"/>
      <c r="K1" s="483"/>
      <c r="L1" s="484"/>
    </row>
    <row r="2" spans="1:13" x14ac:dyDescent="0.2">
      <c r="A2" s="185" t="s">
        <v>4</v>
      </c>
      <c r="B2" s="495" t="s">
        <v>290</v>
      </c>
      <c r="C2" s="485"/>
      <c r="D2" s="485"/>
      <c r="E2" s="186" t="s">
        <v>291</v>
      </c>
      <c r="F2" s="496"/>
      <c r="G2" s="485"/>
      <c r="H2" s="485"/>
      <c r="I2" s="485"/>
      <c r="J2" s="186" t="s">
        <v>292</v>
      </c>
      <c r="K2" s="485"/>
      <c r="L2" s="486"/>
    </row>
    <row r="3" spans="1:13" x14ac:dyDescent="0.2">
      <c r="A3" s="187" t="s">
        <v>6</v>
      </c>
      <c r="B3" s="491" t="s">
        <v>445</v>
      </c>
      <c r="C3" s="491"/>
      <c r="D3" s="491"/>
      <c r="E3" s="188" t="s">
        <v>291</v>
      </c>
      <c r="F3" s="493"/>
      <c r="G3" s="497"/>
      <c r="H3" s="497"/>
      <c r="I3" s="497"/>
      <c r="J3" s="188" t="s">
        <v>292</v>
      </c>
      <c r="K3" s="487"/>
      <c r="L3" s="488"/>
    </row>
    <row r="4" spans="1:13" x14ac:dyDescent="0.2">
      <c r="A4" s="189" t="s">
        <v>8</v>
      </c>
      <c r="B4" s="489"/>
      <c r="C4" s="489"/>
      <c r="D4" s="489"/>
      <c r="E4" s="190" t="s">
        <v>291</v>
      </c>
      <c r="F4" s="494"/>
      <c r="G4" s="489"/>
      <c r="H4" s="489"/>
      <c r="I4" s="489"/>
      <c r="J4" s="190" t="s">
        <v>292</v>
      </c>
      <c r="K4" s="489"/>
      <c r="L4" s="490"/>
    </row>
    <row r="5" spans="1:13" x14ac:dyDescent="0.2">
      <c r="A5" s="187" t="s">
        <v>10</v>
      </c>
      <c r="B5" s="491"/>
      <c r="C5" s="491"/>
      <c r="D5" s="491"/>
      <c r="E5" s="188" t="s">
        <v>291</v>
      </c>
      <c r="F5" s="493"/>
      <c r="G5" s="487"/>
      <c r="H5" s="487"/>
      <c r="I5" s="487"/>
      <c r="J5" s="188" t="s">
        <v>292</v>
      </c>
      <c r="K5" s="491"/>
      <c r="L5" s="492"/>
    </row>
    <row r="6" spans="1:13" x14ac:dyDescent="0.2">
      <c r="A6" s="191" t="s">
        <v>39</v>
      </c>
      <c r="B6" s="453"/>
      <c r="C6" s="453"/>
      <c r="D6" s="453"/>
      <c r="E6" s="192" t="s">
        <v>291</v>
      </c>
      <c r="F6" s="480"/>
      <c r="G6" s="481"/>
      <c r="H6" s="481"/>
      <c r="I6" s="481"/>
      <c r="J6" s="192" t="s">
        <v>292</v>
      </c>
      <c r="K6" s="453"/>
      <c r="L6" s="454"/>
    </row>
    <row r="7" spans="1:13" ht="13.5" thickBot="1" x14ac:dyDescent="0.25">
      <c r="A7" s="193" t="s">
        <v>41</v>
      </c>
      <c r="B7" s="455"/>
      <c r="C7" s="455"/>
      <c r="D7" s="455"/>
      <c r="E7" s="194" t="s">
        <v>291</v>
      </c>
      <c r="F7" s="478"/>
      <c r="G7" s="479"/>
      <c r="H7" s="479"/>
      <c r="I7" s="479"/>
      <c r="J7" s="195" t="s">
        <v>292</v>
      </c>
      <c r="K7" s="455"/>
      <c r="L7" s="456"/>
    </row>
    <row r="8" spans="1:13" x14ac:dyDescent="0.2">
      <c r="A8" s="457" t="s">
        <v>293</v>
      </c>
      <c r="B8" s="460" t="s">
        <v>437</v>
      </c>
      <c r="C8" s="463" t="s">
        <v>294</v>
      </c>
      <c r="D8" s="466" t="s">
        <v>295</v>
      </c>
      <c r="E8" s="469" t="s">
        <v>296</v>
      </c>
      <c r="F8" s="470"/>
      <c r="G8" s="470"/>
      <c r="H8" s="470"/>
      <c r="I8" s="470"/>
      <c r="J8" s="471"/>
      <c r="K8" s="472" t="s">
        <v>297</v>
      </c>
      <c r="L8" s="473"/>
    </row>
    <row r="9" spans="1:13" ht="13.5" x14ac:dyDescent="0.2">
      <c r="A9" s="458"/>
      <c r="B9" s="461"/>
      <c r="C9" s="464"/>
      <c r="D9" s="467"/>
      <c r="E9" s="196" t="s">
        <v>4</v>
      </c>
      <c r="F9" s="197" t="s">
        <v>6</v>
      </c>
      <c r="G9" s="197" t="s">
        <v>8</v>
      </c>
      <c r="H9" s="197" t="s">
        <v>10</v>
      </c>
      <c r="I9" s="197" t="s">
        <v>39</v>
      </c>
      <c r="J9" s="198" t="s">
        <v>41</v>
      </c>
      <c r="K9" s="474" t="s">
        <v>298</v>
      </c>
      <c r="L9" s="476" t="s">
        <v>299</v>
      </c>
    </row>
    <row r="10" spans="1:13" ht="13.5" thickBot="1" x14ac:dyDescent="0.25">
      <c r="A10" s="459"/>
      <c r="B10" s="462"/>
      <c r="C10" s="465"/>
      <c r="D10" s="468"/>
      <c r="E10" s="199" t="s">
        <v>300</v>
      </c>
      <c r="F10" s="200" t="s">
        <v>300</v>
      </c>
      <c r="G10" s="200" t="s">
        <v>300</v>
      </c>
      <c r="H10" s="200" t="s">
        <v>300</v>
      </c>
      <c r="I10" s="200" t="s">
        <v>300</v>
      </c>
      <c r="J10" s="201" t="s">
        <v>300</v>
      </c>
      <c r="K10" s="475"/>
      <c r="L10" s="477"/>
    </row>
    <row r="11" spans="1:13" ht="39" thickBot="1" x14ac:dyDescent="0.25">
      <c r="A11" s="202">
        <v>1</v>
      </c>
      <c r="B11" s="267" t="s">
        <v>433</v>
      </c>
      <c r="C11" s="215" t="s">
        <v>301</v>
      </c>
      <c r="D11" s="247">
        <v>2</v>
      </c>
      <c r="E11" s="277">
        <v>80.459999999999994</v>
      </c>
      <c r="F11" s="277">
        <v>84</v>
      </c>
      <c r="G11" s="277">
        <v>140.47999999999999</v>
      </c>
      <c r="H11" s="277">
        <v>63.6</v>
      </c>
      <c r="I11" s="277">
        <v>76.260000000000005</v>
      </c>
      <c r="J11" s="277">
        <v>133.26</v>
      </c>
      <c r="K11" s="278">
        <f>AVERAGE(E11:J11)</f>
        <v>96.34333333333332</v>
      </c>
      <c r="L11" s="279">
        <f t="shared" ref="L11:L17" si="0">K11*D11</f>
        <v>192.68666666666664</v>
      </c>
    </row>
    <row r="12" spans="1:13" ht="31.5" thickBot="1" x14ac:dyDescent="0.25">
      <c r="A12" s="206">
        <v>2</v>
      </c>
      <c r="B12" s="308" t="s">
        <v>450</v>
      </c>
      <c r="C12" s="209" t="s">
        <v>301</v>
      </c>
      <c r="D12" s="248">
        <v>2</v>
      </c>
      <c r="E12" s="280">
        <v>91</v>
      </c>
      <c r="F12" s="280">
        <v>80.5</v>
      </c>
      <c r="G12" s="280">
        <v>89.49</v>
      </c>
      <c r="H12" s="280">
        <v>73.900000000000006</v>
      </c>
      <c r="I12" s="280">
        <v>79.73</v>
      </c>
      <c r="J12" s="280">
        <v>83.36</v>
      </c>
      <c r="K12" s="278">
        <f t="shared" ref="K12:K16" si="1">AVERAGE(E12:J12)</f>
        <v>82.99666666666667</v>
      </c>
      <c r="L12" s="282">
        <f t="shared" si="0"/>
        <v>165.99333333333334</v>
      </c>
      <c r="M12" s="269"/>
    </row>
    <row r="13" spans="1:13" ht="48" thickBot="1" x14ac:dyDescent="0.3">
      <c r="A13" s="206">
        <v>3</v>
      </c>
      <c r="B13" s="306" t="s">
        <v>435</v>
      </c>
      <c r="C13" s="208" t="s">
        <v>302</v>
      </c>
      <c r="D13" s="248">
        <v>2</v>
      </c>
      <c r="E13" s="280">
        <v>101</v>
      </c>
      <c r="F13" s="280">
        <v>123.44</v>
      </c>
      <c r="G13" s="280">
        <v>125</v>
      </c>
      <c r="H13" s="280">
        <v>85.37</v>
      </c>
      <c r="I13" s="280">
        <v>86.6</v>
      </c>
      <c r="J13" s="280">
        <v>86.6</v>
      </c>
      <c r="K13" s="278">
        <f t="shared" si="1"/>
        <v>101.33499999999999</v>
      </c>
      <c r="L13" s="282">
        <f t="shared" si="0"/>
        <v>202.67</v>
      </c>
    </row>
    <row r="14" spans="1:13" ht="32.25" thickBot="1" x14ac:dyDescent="0.3">
      <c r="A14" s="206">
        <v>4</v>
      </c>
      <c r="B14" s="305" t="s">
        <v>434</v>
      </c>
      <c r="C14" s="208" t="s">
        <v>302</v>
      </c>
      <c r="D14" s="248">
        <v>2</v>
      </c>
      <c r="E14" s="280">
        <v>12</v>
      </c>
      <c r="F14" s="280">
        <v>17.77</v>
      </c>
      <c r="G14" s="280">
        <v>19.8</v>
      </c>
      <c r="H14" s="280">
        <v>11.99</v>
      </c>
      <c r="I14" s="280">
        <v>14</v>
      </c>
      <c r="J14" s="280">
        <v>19.899999999999999</v>
      </c>
      <c r="K14" s="278">
        <f t="shared" si="1"/>
        <v>15.910000000000002</v>
      </c>
      <c r="L14" s="282">
        <f t="shared" si="0"/>
        <v>31.820000000000004</v>
      </c>
    </row>
    <row r="15" spans="1:13" ht="39" thickBot="1" x14ac:dyDescent="0.4">
      <c r="A15" s="206">
        <v>5</v>
      </c>
      <c r="B15" s="268" t="s">
        <v>451</v>
      </c>
      <c r="C15" s="208" t="s">
        <v>294</v>
      </c>
      <c r="D15" s="248">
        <v>2</v>
      </c>
      <c r="E15" s="280">
        <v>108.76</v>
      </c>
      <c r="F15" s="280">
        <v>142.5</v>
      </c>
      <c r="G15" s="280"/>
      <c r="H15" s="280">
        <v>93.6</v>
      </c>
      <c r="I15" s="280">
        <v>111.62</v>
      </c>
      <c r="J15" s="280">
        <v>142.19999999999999</v>
      </c>
      <c r="K15" s="278">
        <f t="shared" si="1"/>
        <v>119.73600000000002</v>
      </c>
      <c r="L15" s="282">
        <f t="shared" si="0"/>
        <v>239.47200000000004</v>
      </c>
      <c r="M15" s="272"/>
    </row>
    <row r="16" spans="1:13" ht="51" x14ac:dyDescent="0.2">
      <c r="A16" s="206">
        <v>6</v>
      </c>
      <c r="B16" s="271" t="s">
        <v>303</v>
      </c>
      <c r="C16" s="208" t="s">
        <v>294</v>
      </c>
      <c r="D16" s="251">
        <v>1</v>
      </c>
      <c r="E16" s="280">
        <v>8.5</v>
      </c>
      <c r="F16" s="280">
        <v>10</v>
      </c>
      <c r="G16" s="280">
        <v>11.33</v>
      </c>
      <c r="H16" s="280">
        <v>9</v>
      </c>
      <c r="I16" s="280">
        <v>9.5</v>
      </c>
      <c r="J16" s="280">
        <v>12.59</v>
      </c>
      <c r="K16" s="278">
        <f t="shared" si="1"/>
        <v>10.153333333333334</v>
      </c>
      <c r="L16" s="282">
        <f t="shared" si="0"/>
        <v>10.153333333333334</v>
      </c>
    </row>
    <row r="17" spans="1:12" ht="15.75" x14ac:dyDescent="0.25">
      <c r="A17" s="206">
        <v>7</v>
      </c>
      <c r="B17" s="306"/>
      <c r="C17" s="250" t="s">
        <v>302</v>
      </c>
      <c r="D17" s="251"/>
      <c r="E17" s="280">
        <v>0</v>
      </c>
      <c r="F17" s="280">
        <v>0</v>
      </c>
      <c r="G17" s="280"/>
      <c r="H17" s="280"/>
      <c r="I17" s="280"/>
      <c r="J17" s="280"/>
      <c r="K17" s="281">
        <f>AVERAGE(F17,G17,H17,I17)</f>
        <v>0</v>
      </c>
      <c r="L17" s="282">
        <f t="shared" si="0"/>
        <v>0</v>
      </c>
    </row>
    <row r="18" spans="1:12" ht="13.5" thickBot="1" x14ac:dyDescent="0.25">
      <c r="A18" s="206"/>
      <c r="B18" s="270"/>
      <c r="C18" s="250"/>
      <c r="D18" s="252"/>
      <c r="E18" s="280"/>
      <c r="F18" s="280"/>
      <c r="G18" s="280"/>
      <c r="H18" s="280"/>
      <c r="I18" s="280"/>
      <c r="J18" s="280"/>
      <c r="K18" s="281"/>
      <c r="L18" s="282"/>
    </row>
    <row r="19" spans="1:12" ht="13.5" thickBot="1" x14ac:dyDescent="0.25">
      <c r="A19" s="498" t="s">
        <v>304</v>
      </c>
      <c r="B19" s="499"/>
      <c r="C19" s="499"/>
      <c r="D19" s="500"/>
      <c r="E19" s="210"/>
      <c r="F19" s="211"/>
      <c r="G19" s="211"/>
      <c r="H19" s="211"/>
      <c r="I19" s="211"/>
      <c r="J19" s="212"/>
      <c r="K19" s="501">
        <f>SUM(L11:L18)</f>
        <v>842.79533333333336</v>
      </c>
      <c r="L19" s="502"/>
    </row>
    <row r="20" spans="1:12" ht="13.5" thickBot="1" x14ac:dyDescent="0.25">
      <c r="K20" s="283"/>
      <c r="L20" s="283"/>
    </row>
    <row r="21" spans="1:12" ht="13.5" thickBot="1" x14ac:dyDescent="0.25">
      <c r="A21" s="498" t="s">
        <v>305</v>
      </c>
      <c r="B21" s="499"/>
      <c r="C21" s="499"/>
      <c r="D21" s="499"/>
      <c r="E21" s="499"/>
      <c r="F21" s="499"/>
      <c r="G21" s="499"/>
      <c r="H21" s="499"/>
      <c r="I21" s="499"/>
      <c r="J21" s="500"/>
      <c r="K21" s="503">
        <f>K19/12</f>
        <v>70.232944444444442</v>
      </c>
      <c r="L21" s="504"/>
    </row>
    <row r="22" spans="1:12" x14ac:dyDescent="0.2">
      <c r="K22" s="283"/>
      <c r="L22" s="283"/>
    </row>
    <row r="23" spans="1:12" ht="13.5" thickBot="1" x14ac:dyDescent="0.25">
      <c r="A23" s="64"/>
      <c r="K23" s="283"/>
      <c r="L23" s="284"/>
    </row>
    <row r="24" spans="1:12" ht="15.75" thickBot="1" x14ac:dyDescent="0.25">
      <c r="A24" s="505"/>
      <c r="B24" s="506"/>
      <c r="C24" s="506"/>
      <c r="D24" s="506"/>
      <c r="E24" s="506"/>
      <c r="F24" s="506"/>
      <c r="G24" s="506"/>
      <c r="H24" s="506"/>
      <c r="I24" s="506"/>
      <c r="J24" s="506"/>
      <c r="K24" s="507"/>
      <c r="L24" s="508"/>
    </row>
    <row r="26" spans="1:12" ht="13.5" thickBot="1" x14ac:dyDescent="0.25"/>
    <row r="27" spans="1:12" x14ac:dyDescent="0.2">
      <c r="A27" s="418"/>
      <c r="B27" s="419"/>
      <c r="C27" s="424" t="s">
        <v>307</v>
      </c>
      <c r="D27" s="427"/>
      <c r="E27" s="428"/>
      <c r="F27" s="428"/>
      <c r="G27" s="428"/>
      <c r="H27" s="428"/>
      <c r="I27" s="428"/>
      <c r="J27" s="428"/>
      <c r="K27" s="428"/>
      <c r="L27" s="429"/>
    </row>
    <row r="28" spans="1:12" x14ac:dyDescent="0.2">
      <c r="A28" s="420"/>
      <c r="B28" s="421"/>
      <c r="C28" s="425"/>
      <c r="D28" s="430"/>
      <c r="E28" s="431"/>
      <c r="F28" s="431"/>
      <c r="G28" s="431"/>
      <c r="H28" s="431"/>
      <c r="I28" s="431"/>
      <c r="J28" s="431"/>
      <c r="K28" s="431"/>
      <c r="L28" s="432"/>
    </row>
    <row r="29" spans="1:12" x14ac:dyDescent="0.2">
      <c r="A29" s="420"/>
      <c r="B29" s="421"/>
      <c r="C29" s="425"/>
      <c r="D29" s="430"/>
      <c r="E29" s="431"/>
      <c r="F29" s="431"/>
      <c r="G29" s="431"/>
      <c r="H29" s="431"/>
      <c r="I29" s="431"/>
      <c r="J29" s="431"/>
      <c r="K29" s="431"/>
      <c r="L29" s="432"/>
    </row>
    <row r="30" spans="1:12" ht="13.5" thickBot="1" x14ac:dyDescent="0.25">
      <c r="A30" s="422"/>
      <c r="B30" s="423"/>
      <c r="C30" s="426"/>
      <c r="D30" s="433"/>
      <c r="E30" s="434"/>
      <c r="F30" s="434"/>
      <c r="G30" s="434"/>
      <c r="H30" s="434"/>
      <c r="I30" s="434"/>
      <c r="J30" s="434"/>
      <c r="K30" s="434"/>
      <c r="L30" s="435"/>
    </row>
    <row r="32" spans="1:12" ht="13.5" thickBot="1" x14ac:dyDescent="0.25"/>
    <row r="33" spans="1:12" x14ac:dyDescent="0.2">
      <c r="A33" s="436"/>
      <c r="B33" s="437"/>
      <c r="C33" s="437"/>
      <c r="D33" s="437"/>
      <c r="E33" s="437"/>
      <c r="F33" s="437"/>
      <c r="G33" s="437"/>
      <c r="H33" s="437"/>
      <c r="I33" s="437"/>
      <c r="J33" s="437"/>
      <c r="K33" s="437"/>
      <c r="L33" s="438"/>
    </row>
    <row r="34" spans="1:12" x14ac:dyDescent="0.2">
      <c r="A34" s="439"/>
      <c r="B34" s="386"/>
      <c r="C34" s="386"/>
      <c r="D34" s="386"/>
      <c r="E34" s="386"/>
      <c r="F34" s="386"/>
      <c r="G34" s="386"/>
      <c r="H34" s="386"/>
      <c r="I34" s="386"/>
      <c r="J34" s="386"/>
      <c r="K34" s="386"/>
      <c r="L34" s="440"/>
    </row>
    <row r="35" spans="1:12" x14ac:dyDescent="0.2">
      <c r="A35" s="439"/>
      <c r="B35" s="386"/>
      <c r="C35" s="386"/>
      <c r="D35" s="386"/>
      <c r="E35" s="386"/>
      <c r="F35" s="386"/>
      <c r="G35" s="386"/>
      <c r="H35" s="386"/>
      <c r="I35" s="386"/>
      <c r="J35" s="386"/>
      <c r="K35" s="386"/>
      <c r="L35" s="440"/>
    </row>
    <row r="36" spans="1:12" x14ac:dyDescent="0.2">
      <c r="A36" s="439"/>
      <c r="B36" s="386"/>
      <c r="C36" s="386"/>
      <c r="D36" s="386"/>
      <c r="E36" s="386"/>
      <c r="F36" s="386"/>
      <c r="G36" s="386"/>
      <c r="H36" s="386"/>
      <c r="I36" s="386"/>
      <c r="J36" s="386"/>
      <c r="K36" s="386"/>
      <c r="L36" s="440"/>
    </row>
    <row r="37" spans="1:12" ht="13.5" thickBot="1" x14ac:dyDescent="0.25">
      <c r="A37" s="441"/>
      <c r="B37" s="442"/>
      <c r="C37" s="442"/>
      <c r="D37" s="442"/>
      <c r="E37" s="442"/>
      <c r="F37" s="442"/>
      <c r="G37" s="442"/>
      <c r="H37" s="442"/>
      <c r="I37" s="442"/>
      <c r="J37" s="442"/>
      <c r="K37" s="442"/>
      <c r="L37" s="443"/>
    </row>
    <row r="38" spans="1:12" ht="13.5" thickBot="1" x14ac:dyDescent="0.25"/>
    <row r="39" spans="1:12" x14ac:dyDescent="0.2">
      <c r="A39" s="444" t="s">
        <v>308</v>
      </c>
      <c r="B39" s="445"/>
      <c r="C39" s="445"/>
      <c r="D39" s="445"/>
      <c r="E39" s="445"/>
      <c r="F39" s="445"/>
      <c r="G39" s="445"/>
      <c r="H39" s="446"/>
    </row>
    <row r="40" spans="1:12" x14ac:dyDescent="0.2">
      <c r="A40" s="447"/>
      <c r="B40" s="448"/>
      <c r="C40" s="448"/>
      <c r="D40" s="448"/>
      <c r="E40" s="448"/>
      <c r="F40" s="448"/>
      <c r="G40" s="448"/>
      <c r="H40" s="449"/>
    </row>
    <row r="41" spans="1:12" x14ac:dyDescent="0.2">
      <c r="A41" s="447"/>
      <c r="B41" s="448"/>
      <c r="C41" s="448"/>
      <c r="D41" s="448"/>
      <c r="E41" s="448"/>
      <c r="F41" s="448"/>
      <c r="G41" s="448"/>
      <c r="H41" s="449"/>
    </row>
    <row r="42" spans="1:12" ht="13.5" thickBot="1" x14ac:dyDescent="0.25">
      <c r="A42" s="450"/>
      <c r="B42" s="451"/>
      <c r="C42" s="451"/>
      <c r="D42" s="451"/>
      <c r="E42" s="451"/>
      <c r="F42" s="451"/>
      <c r="G42" s="451"/>
      <c r="H42" s="452"/>
    </row>
    <row r="47" spans="1:12" ht="13.5" thickBot="1" x14ac:dyDescent="0.25"/>
    <row r="48" spans="1:12" ht="13.5" thickBot="1" x14ac:dyDescent="0.25">
      <c r="A48" s="482" t="s">
        <v>289</v>
      </c>
      <c r="B48" s="483"/>
      <c r="C48" s="483"/>
      <c r="D48" s="483"/>
      <c r="E48" s="483"/>
      <c r="F48" s="483"/>
      <c r="G48" s="483"/>
      <c r="H48" s="483"/>
      <c r="I48" s="483"/>
      <c r="J48" s="483"/>
      <c r="K48" s="483"/>
      <c r="L48" s="484"/>
    </row>
    <row r="49" spans="1:13" x14ac:dyDescent="0.2">
      <c r="A49" s="185" t="s">
        <v>4</v>
      </c>
      <c r="B49" s="495" t="s">
        <v>290</v>
      </c>
      <c r="C49" s="485"/>
      <c r="D49" s="485"/>
      <c r="E49" s="186" t="s">
        <v>291</v>
      </c>
      <c r="F49" s="496"/>
      <c r="G49" s="485"/>
      <c r="H49" s="485"/>
      <c r="I49" s="485"/>
      <c r="J49" s="186" t="s">
        <v>292</v>
      </c>
      <c r="K49" s="485"/>
      <c r="L49" s="486"/>
    </row>
    <row r="50" spans="1:13" x14ac:dyDescent="0.2">
      <c r="A50" s="187" t="s">
        <v>6</v>
      </c>
      <c r="B50" s="491" t="s">
        <v>445</v>
      </c>
      <c r="C50" s="491"/>
      <c r="D50" s="491"/>
      <c r="E50" s="188" t="s">
        <v>291</v>
      </c>
      <c r="F50" s="493"/>
      <c r="G50" s="497"/>
      <c r="H50" s="497"/>
      <c r="I50" s="497"/>
      <c r="J50" s="188" t="s">
        <v>292</v>
      </c>
      <c r="K50" s="487"/>
      <c r="L50" s="488"/>
    </row>
    <row r="51" spans="1:13" x14ac:dyDescent="0.2">
      <c r="A51" s="189" t="s">
        <v>8</v>
      </c>
      <c r="B51" s="489"/>
      <c r="C51" s="489"/>
      <c r="D51" s="489"/>
      <c r="E51" s="190" t="s">
        <v>291</v>
      </c>
      <c r="F51" s="494"/>
      <c r="G51" s="489"/>
      <c r="H51" s="489"/>
      <c r="I51" s="489"/>
      <c r="J51" s="190" t="s">
        <v>292</v>
      </c>
      <c r="K51" s="489"/>
      <c r="L51" s="490"/>
    </row>
    <row r="52" spans="1:13" x14ac:dyDescent="0.2">
      <c r="A52" s="187" t="s">
        <v>10</v>
      </c>
      <c r="B52" s="491"/>
      <c r="C52" s="491"/>
      <c r="D52" s="491"/>
      <c r="E52" s="188" t="s">
        <v>291</v>
      </c>
      <c r="F52" s="493"/>
      <c r="G52" s="487"/>
      <c r="H52" s="487"/>
      <c r="I52" s="487"/>
      <c r="J52" s="188" t="s">
        <v>292</v>
      </c>
      <c r="K52" s="491"/>
      <c r="L52" s="492"/>
    </row>
    <row r="53" spans="1:13" x14ac:dyDescent="0.2">
      <c r="A53" s="191" t="s">
        <v>39</v>
      </c>
      <c r="B53" s="453"/>
      <c r="C53" s="453"/>
      <c r="D53" s="453"/>
      <c r="E53" s="192" t="s">
        <v>291</v>
      </c>
      <c r="F53" s="480"/>
      <c r="G53" s="481"/>
      <c r="H53" s="481"/>
      <c r="I53" s="481"/>
      <c r="J53" s="192" t="s">
        <v>292</v>
      </c>
      <c r="K53" s="453"/>
      <c r="L53" s="454"/>
    </row>
    <row r="54" spans="1:13" ht="13.5" thickBot="1" x14ac:dyDescent="0.25">
      <c r="A54" s="193" t="s">
        <v>41</v>
      </c>
      <c r="B54" s="455"/>
      <c r="C54" s="455"/>
      <c r="D54" s="455"/>
      <c r="E54" s="194" t="s">
        <v>291</v>
      </c>
      <c r="F54" s="478"/>
      <c r="G54" s="479"/>
      <c r="H54" s="479"/>
      <c r="I54" s="479"/>
      <c r="J54" s="195" t="s">
        <v>292</v>
      </c>
      <c r="K54" s="455"/>
      <c r="L54" s="456"/>
    </row>
    <row r="55" spans="1:13" x14ac:dyDescent="0.2">
      <c r="A55" s="457" t="s">
        <v>293</v>
      </c>
      <c r="B55" s="460" t="s">
        <v>436</v>
      </c>
      <c r="C55" s="463" t="s">
        <v>294</v>
      </c>
      <c r="D55" s="466" t="s">
        <v>295</v>
      </c>
      <c r="E55" s="469" t="s">
        <v>296</v>
      </c>
      <c r="F55" s="470"/>
      <c r="G55" s="470"/>
      <c r="H55" s="470"/>
      <c r="I55" s="470"/>
      <c r="J55" s="471"/>
      <c r="K55" s="472" t="s">
        <v>297</v>
      </c>
      <c r="L55" s="473"/>
    </row>
    <row r="56" spans="1:13" ht="13.5" x14ac:dyDescent="0.2">
      <c r="A56" s="458"/>
      <c r="B56" s="461"/>
      <c r="C56" s="464"/>
      <c r="D56" s="467"/>
      <c r="E56" s="196" t="s">
        <v>4</v>
      </c>
      <c r="F56" s="197" t="s">
        <v>6</v>
      </c>
      <c r="G56" s="197" t="s">
        <v>8</v>
      </c>
      <c r="H56" s="197" t="s">
        <v>10</v>
      </c>
      <c r="I56" s="197" t="s">
        <v>39</v>
      </c>
      <c r="J56" s="198" t="s">
        <v>41</v>
      </c>
      <c r="K56" s="474" t="s">
        <v>298</v>
      </c>
      <c r="L56" s="476" t="s">
        <v>299</v>
      </c>
    </row>
    <row r="57" spans="1:13" ht="13.5" thickBot="1" x14ac:dyDescent="0.25">
      <c r="A57" s="459"/>
      <c r="B57" s="462"/>
      <c r="C57" s="465"/>
      <c r="D57" s="468"/>
      <c r="E57" s="199" t="s">
        <v>300</v>
      </c>
      <c r="F57" s="200" t="s">
        <v>300</v>
      </c>
      <c r="G57" s="200" t="s">
        <v>300</v>
      </c>
      <c r="H57" s="200" t="s">
        <v>300</v>
      </c>
      <c r="I57" s="200" t="s">
        <v>300</v>
      </c>
      <c r="J57" s="201" t="s">
        <v>300</v>
      </c>
      <c r="K57" s="475"/>
      <c r="L57" s="477"/>
    </row>
    <row r="58" spans="1:13" ht="63.75" thickBot="1" x14ac:dyDescent="0.3">
      <c r="A58" s="202">
        <v>1</v>
      </c>
      <c r="B58" s="305" t="s">
        <v>438</v>
      </c>
      <c r="C58" s="215" t="s">
        <v>301</v>
      </c>
      <c r="D58" s="247">
        <v>2</v>
      </c>
      <c r="E58" s="277">
        <v>51.6</v>
      </c>
      <c r="F58" s="277">
        <v>60.63</v>
      </c>
      <c r="G58" s="277">
        <v>86</v>
      </c>
      <c r="H58" s="277">
        <v>45.68</v>
      </c>
      <c r="I58" s="277">
        <v>66.33</v>
      </c>
      <c r="J58" s="277">
        <v>73.8</v>
      </c>
      <c r="K58" s="278">
        <f>AVERAGE(E58:J58)</f>
        <v>64.006666666666675</v>
      </c>
      <c r="L58" s="279">
        <f t="shared" ref="L58:L63" si="2">K58*D58</f>
        <v>128.01333333333335</v>
      </c>
      <c r="M58" s="283"/>
    </row>
    <row r="59" spans="1:13" ht="32.25" thickBot="1" x14ac:dyDescent="0.3">
      <c r="A59" s="206">
        <v>2</v>
      </c>
      <c r="B59" s="306" t="s">
        <v>439</v>
      </c>
      <c r="C59" s="209" t="s">
        <v>301</v>
      </c>
      <c r="D59" s="248">
        <v>2</v>
      </c>
      <c r="E59" s="280">
        <v>48.63</v>
      </c>
      <c r="F59" s="280">
        <v>61.82</v>
      </c>
      <c r="G59" s="280">
        <v>78.599999999999994</v>
      </c>
      <c r="H59" s="280">
        <v>63.6</v>
      </c>
      <c r="I59" s="280">
        <v>63.83</v>
      </c>
      <c r="J59" s="280">
        <v>70.56</v>
      </c>
      <c r="K59" s="278">
        <f t="shared" ref="K59:K63" si="3">AVERAGE(E59:J59)</f>
        <v>64.506666666666675</v>
      </c>
      <c r="L59" s="282">
        <f t="shared" si="2"/>
        <v>129.01333333333335</v>
      </c>
      <c r="M59" s="283"/>
    </row>
    <row r="60" spans="1:13" ht="32.25" thickBot="1" x14ac:dyDescent="0.3">
      <c r="A60" s="206">
        <v>3</v>
      </c>
      <c r="B60" s="305" t="s">
        <v>441</v>
      </c>
      <c r="C60" s="208" t="s">
        <v>294</v>
      </c>
      <c r="D60" s="248">
        <v>1</v>
      </c>
      <c r="E60" s="280">
        <v>55.79</v>
      </c>
      <c r="F60" s="280">
        <v>69</v>
      </c>
      <c r="G60" s="280">
        <v>77.400000000000006</v>
      </c>
      <c r="H60" s="280">
        <v>69.41</v>
      </c>
      <c r="I60" s="280">
        <v>69.349999999999994</v>
      </c>
      <c r="J60" s="280">
        <v>85.1</v>
      </c>
      <c r="K60" s="278">
        <f t="shared" si="3"/>
        <v>71.00833333333334</v>
      </c>
      <c r="L60" s="282">
        <f t="shared" si="2"/>
        <v>71.00833333333334</v>
      </c>
    </row>
    <row r="61" spans="1:13" ht="48" thickBot="1" x14ac:dyDescent="0.25">
      <c r="A61" s="206">
        <v>4</v>
      </c>
      <c r="B61" s="309" t="s">
        <v>440</v>
      </c>
      <c r="C61" s="208" t="s">
        <v>302</v>
      </c>
      <c r="D61" s="248">
        <v>2</v>
      </c>
      <c r="E61" s="280">
        <v>77.48</v>
      </c>
      <c r="F61" s="280">
        <v>79.13</v>
      </c>
      <c r="G61" s="280">
        <v>84.76</v>
      </c>
      <c r="H61" s="280">
        <v>78.56</v>
      </c>
      <c r="I61" s="280">
        <v>86.55</v>
      </c>
      <c r="J61" s="280">
        <v>82.36</v>
      </c>
      <c r="K61" s="278">
        <f t="shared" si="3"/>
        <v>81.473333333333343</v>
      </c>
      <c r="L61" s="282">
        <f t="shared" si="2"/>
        <v>162.94666666666669</v>
      </c>
    </row>
    <row r="62" spans="1:13" ht="32.25" thickBot="1" x14ac:dyDescent="0.3">
      <c r="A62" s="206">
        <v>5</v>
      </c>
      <c r="B62" s="305" t="s">
        <v>442</v>
      </c>
      <c r="C62" s="208" t="s">
        <v>294</v>
      </c>
      <c r="D62" s="248">
        <v>2</v>
      </c>
      <c r="E62" s="280">
        <v>12</v>
      </c>
      <c r="F62" s="280">
        <v>17.77</v>
      </c>
      <c r="G62" s="280">
        <v>19.8</v>
      </c>
      <c r="H62" s="280">
        <v>11.99</v>
      </c>
      <c r="I62" s="280">
        <v>14</v>
      </c>
      <c r="J62" s="280">
        <v>19.899999999999999</v>
      </c>
      <c r="K62" s="278">
        <f t="shared" si="3"/>
        <v>15.910000000000002</v>
      </c>
      <c r="L62" s="282">
        <f t="shared" si="2"/>
        <v>31.820000000000004</v>
      </c>
    </row>
    <row r="63" spans="1:13" ht="51" x14ac:dyDescent="0.2">
      <c r="A63" s="206">
        <v>6</v>
      </c>
      <c r="B63" s="271" t="s">
        <v>303</v>
      </c>
      <c r="C63" s="250" t="s">
        <v>302</v>
      </c>
      <c r="D63" s="251">
        <v>1</v>
      </c>
      <c r="E63" s="280">
        <v>8.5</v>
      </c>
      <c r="F63" s="280">
        <v>10</v>
      </c>
      <c r="G63" s="280">
        <v>11.33</v>
      </c>
      <c r="H63" s="280">
        <v>9</v>
      </c>
      <c r="I63" s="280">
        <v>9.5</v>
      </c>
      <c r="J63" s="280">
        <v>12.59</v>
      </c>
      <c r="K63" s="278">
        <f t="shared" si="3"/>
        <v>10.153333333333334</v>
      </c>
      <c r="L63" s="282">
        <f t="shared" si="2"/>
        <v>10.153333333333334</v>
      </c>
    </row>
    <row r="64" spans="1:13" ht="15.75" x14ac:dyDescent="0.25">
      <c r="A64" s="206">
        <v>7</v>
      </c>
      <c r="B64" s="305"/>
      <c r="C64" s="250"/>
      <c r="D64" s="251"/>
      <c r="E64" s="280"/>
      <c r="F64" s="280"/>
      <c r="G64" s="280"/>
      <c r="H64" s="280"/>
      <c r="I64" s="280"/>
      <c r="J64" s="280"/>
      <c r="K64" s="281"/>
      <c r="L64" s="282"/>
    </row>
    <row r="65" spans="1:12" ht="13.5" thickBot="1" x14ac:dyDescent="0.25">
      <c r="A65" s="206"/>
      <c r="B65" s="270"/>
      <c r="C65" s="250"/>
      <c r="D65" s="252"/>
      <c r="E65" s="280"/>
      <c r="F65" s="280"/>
      <c r="G65" s="280"/>
      <c r="H65" s="280"/>
      <c r="I65" s="280"/>
      <c r="J65" s="280"/>
      <c r="K65" s="281"/>
      <c r="L65" s="282"/>
    </row>
    <row r="66" spans="1:12" ht="13.5" thickBot="1" x14ac:dyDescent="0.25">
      <c r="A66" s="498" t="s">
        <v>304</v>
      </c>
      <c r="B66" s="499"/>
      <c r="C66" s="499"/>
      <c r="D66" s="500"/>
      <c r="E66" s="210"/>
      <c r="F66" s="211"/>
      <c r="G66" s="211"/>
      <c r="H66" s="211"/>
      <c r="I66" s="211"/>
      <c r="J66" s="212"/>
      <c r="K66" s="501">
        <f>SUM(L58:L65)</f>
        <v>532.95500000000004</v>
      </c>
      <c r="L66" s="502"/>
    </row>
    <row r="67" spans="1:12" ht="13.5" thickBot="1" x14ac:dyDescent="0.25">
      <c r="K67" s="283"/>
      <c r="L67" s="283"/>
    </row>
    <row r="68" spans="1:12" ht="13.5" thickBot="1" x14ac:dyDescent="0.25">
      <c r="A68" s="498" t="s">
        <v>305</v>
      </c>
      <c r="B68" s="499"/>
      <c r="C68" s="499"/>
      <c r="D68" s="499"/>
      <c r="E68" s="499"/>
      <c r="F68" s="499"/>
      <c r="G68" s="499"/>
      <c r="H68" s="499"/>
      <c r="I68" s="499"/>
      <c r="J68" s="500"/>
      <c r="K68" s="503">
        <f>K66/12</f>
        <v>44.412916666666668</v>
      </c>
      <c r="L68" s="504"/>
    </row>
    <row r="69" spans="1:12" x14ac:dyDescent="0.2">
      <c r="K69" s="283"/>
      <c r="L69" s="283"/>
    </row>
    <row r="70" spans="1:12" ht="13.5" thickBot="1" x14ac:dyDescent="0.25">
      <c r="A70" s="64"/>
      <c r="K70" s="283"/>
      <c r="L70" s="284"/>
    </row>
    <row r="71" spans="1:12" ht="15.75" thickBot="1" x14ac:dyDescent="0.25">
      <c r="A71" s="505" t="s">
        <v>306</v>
      </c>
      <c r="B71" s="506"/>
      <c r="C71" s="506"/>
      <c r="D71" s="506"/>
      <c r="E71" s="506"/>
      <c r="F71" s="506"/>
      <c r="G71" s="506"/>
      <c r="H71" s="506"/>
      <c r="I71" s="506"/>
      <c r="J71" s="506"/>
      <c r="K71" s="507">
        <f>(K21+K68)/2</f>
        <v>57.322930555555558</v>
      </c>
      <c r="L71" s="508"/>
    </row>
    <row r="73" spans="1:12" ht="13.5" thickBot="1" x14ac:dyDescent="0.25"/>
    <row r="74" spans="1:12" x14ac:dyDescent="0.2">
      <c r="A74" s="418"/>
      <c r="B74" s="419"/>
      <c r="C74" s="424" t="s">
        <v>307</v>
      </c>
      <c r="D74" s="427"/>
      <c r="E74" s="428"/>
      <c r="F74" s="428"/>
      <c r="G74" s="428"/>
      <c r="H74" s="428"/>
      <c r="I74" s="428"/>
      <c r="J74" s="428"/>
      <c r="K74" s="428"/>
      <c r="L74" s="429"/>
    </row>
    <row r="75" spans="1:12" x14ac:dyDescent="0.2">
      <c r="A75" s="420"/>
      <c r="B75" s="421"/>
      <c r="C75" s="425"/>
      <c r="D75" s="430"/>
      <c r="E75" s="431"/>
      <c r="F75" s="431"/>
      <c r="G75" s="431"/>
      <c r="H75" s="431"/>
      <c r="I75" s="431"/>
      <c r="J75" s="431"/>
      <c r="K75" s="431"/>
      <c r="L75" s="432"/>
    </row>
    <row r="76" spans="1:12" x14ac:dyDescent="0.2">
      <c r="A76" s="420"/>
      <c r="B76" s="421"/>
      <c r="C76" s="425"/>
      <c r="D76" s="430"/>
      <c r="E76" s="431"/>
      <c r="F76" s="431"/>
      <c r="G76" s="431"/>
      <c r="H76" s="431"/>
      <c r="I76" s="431"/>
      <c r="J76" s="431"/>
      <c r="K76" s="431"/>
      <c r="L76" s="432"/>
    </row>
    <row r="77" spans="1:12" ht="13.5" thickBot="1" x14ac:dyDescent="0.25">
      <c r="A77" s="422"/>
      <c r="B77" s="423"/>
      <c r="C77" s="426"/>
      <c r="D77" s="433"/>
      <c r="E77" s="434"/>
      <c r="F77" s="434"/>
      <c r="G77" s="434"/>
      <c r="H77" s="434"/>
      <c r="I77" s="434"/>
      <c r="J77" s="434"/>
      <c r="K77" s="434"/>
      <c r="L77" s="435"/>
    </row>
    <row r="79" spans="1:12" ht="13.5" thickBot="1" x14ac:dyDescent="0.25"/>
    <row r="80" spans="1:12" x14ac:dyDescent="0.2">
      <c r="A80" s="436"/>
      <c r="B80" s="437"/>
      <c r="C80" s="437"/>
      <c r="D80" s="437"/>
      <c r="E80" s="437"/>
      <c r="F80" s="437"/>
      <c r="G80" s="437"/>
      <c r="H80" s="437"/>
      <c r="I80" s="437"/>
      <c r="J80" s="437"/>
      <c r="K80" s="437"/>
      <c r="L80" s="438"/>
    </row>
    <row r="81" spans="1:12" x14ac:dyDescent="0.2">
      <c r="A81" s="439"/>
      <c r="B81" s="386"/>
      <c r="C81" s="386"/>
      <c r="D81" s="386"/>
      <c r="E81" s="386"/>
      <c r="F81" s="386"/>
      <c r="G81" s="386"/>
      <c r="H81" s="386"/>
      <c r="I81" s="386"/>
      <c r="J81" s="386"/>
      <c r="K81" s="386"/>
      <c r="L81" s="440"/>
    </row>
    <row r="82" spans="1:12" x14ac:dyDescent="0.2">
      <c r="A82" s="439"/>
      <c r="B82" s="386"/>
      <c r="C82" s="386"/>
      <c r="D82" s="386"/>
      <c r="E82" s="386"/>
      <c r="F82" s="386"/>
      <c r="G82" s="386"/>
      <c r="H82" s="386"/>
      <c r="I82" s="386"/>
      <c r="J82" s="386"/>
      <c r="K82" s="386"/>
      <c r="L82" s="440"/>
    </row>
    <row r="83" spans="1:12" x14ac:dyDescent="0.2">
      <c r="A83" s="439"/>
      <c r="B83" s="386"/>
      <c r="C83" s="386"/>
      <c r="D83" s="386"/>
      <c r="E83" s="386"/>
      <c r="F83" s="386"/>
      <c r="G83" s="386"/>
      <c r="H83" s="386"/>
      <c r="I83" s="386"/>
      <c r="J83" s="386"/>
      <c r="K83" s="386"/>
      <c r="L83" s="440"/>
    </row>
    <row r="84" spans="1:12" ht="13.5" thickBot="1" x14ac:dyDescent="0.25">
      <c r="A84" s="441"/>
      <c r="B84" s="442"/>
      <c r="C84" s="442"/>
      <c r="D84" s="442"/>
      <c r="E84" s="442"/>
      <c r="F84" s="442"/>
      <c r="G84" s="442"/>
      <c r="H84" s="442"/>
      <c r="I84" s="442"/>
      <c r="J84" s="442"/>
      <c r="K84" s="442"/>
      <c r="L84" s="443"/>
    </row>
    <row r="85" spans="1:12" ht="13.5" thickBot="1" x14ac:dyDescent="0.25"/>
    <row r="86" spans="1:12" x14ac:dyDescent="0.2">
      <c r="A86" s="444" t="s">
        <v>308</v>
      </c>
      <c r="B86" s="445"/>
      <c r="C86" s="445"/>
      <c r="D86" s="445"/>
      <c r="E86" s="445"/>
      <c r="F86" s="445"/>
      <c r="G86" s="445"/>
      <c r="H86" s="446"/>
    </row>
    <row r="87" spans="1:12" x14ac:dyDescent="0.2">
      <c r="A87" s="447"/>
      <c r="B87" s="448"/>
      <c r="C87" s="448"/>
      <c r="D87" s="448"/>
      <c r="E87" s="448"/>
      <c r="F87" s="448"/>
      <c r="G87" s="448"/>
      <c r="H87" s="449"/>
    </row>
    <row r="88" spans="1:12" x14ac:dyDescent="0.2">
      <c r="A88" s="447"/>
      <c r="B88" s="448"/>
      <c r="C88" s="448"/>
      <c r="D88" s="448"/>
      <c r="E88" s="448"/>
      <c r="F88" s="448"/>
      <c r="G88" s="448"/>
      <c r="H88" s="449"/>
    </row>
    <row r="89" spans="1:12" ht="13.5" thickBot="1" x14ac:dyDescent="0.25">
      <c r="A89" s="450"/>
      <c r="B89" s="451"/>
      <c r="C89" s="451"/>
      <c r="D89" s="451"/>
      <c r="E89" s="451"/>
      <c r="F89" s="451"/>
      <c r="G89" s="451"/>
      <c r="H89" s="452"/>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3"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482" t="s">
        <v>309</v>
      </c>
      <c r="B1" s="483"/>
      <c r="C1" s="483"/>
      <c r="D1" s="483"/>
      <c r="E1" s="483"/>
      <c r="F1" s="483"/>
      <c r="G1" s="483"/>
      <c r="H1" s="483"/>
      <c r="I1" s="483"/>
      <c r="J1" s="483"/>
      <c r="K1" s="483"/>
      <c r="L1" s="484"/>
    </row>
    <row r="2" spans="1:12" x14ac:dyDescent="0.2">
      <c r="A2" s="216" t="s">
        <v>4</v>
      </c>
      <c r="B2" s="495" t="s">
        <v>290</v>
      </c>
      <c r="C2" s="485"/>
      <c r="D2" s="485"/>
      <c r="E2" s="186" t="s">
        <v>291</v>
      </c>
      <c r="F2" s="541"/>
      <c r="G2" s="542"/>
      <c r="H2" s="542"/>
      <c r="I2" s="542"/>
      <c r="J2" s="186" t="s">
        <v>292</v>
      </c>
      <c r="K2" s="485"/>
      <c r="L2" s="486"/>
    </row>
    <row r="3" spans="1:12" x14ac:dyDescent="0.2">
      <c r="A3" s="217" t="s">
        <v>6</v>
      </c>
      <c r="B3" s="543"/>
      <c r="C3" s="491"/>
      <c r="D3" s="491"/>
      <c r="E3" s="188" t="s">
        <v>291</v>
      </c>
      <c r="F3" s="493"/>
      <c r="G3" s="497"/>
      <c r="H3" s="497"/>
      <c r="I3" s="497"/>
      <c r="J3" s="188" t="s">
        <v>292</v>
      </c>
      <c r="K3" s="491"/>
      <c r="L3" s="492"/>
    </row>
    <row r="4" spans="1:12" x14ac:dyDescent="0.2">
      <c r="A4" s="218" t="s">
        <v>8</v>
      </c>
      <c r="B4" s="544"/>
      <c r="C4" s="489"/>
      <c r="D4" s="489"/>
      <c r="E4" s="190" t="s">
        <v>291</v>
      </c>
      <c r="F4" s="494"/>
      <c r="G4" s="545"/>
      <c r="H4" s="545"/>
      <c r="I4" s="545"/>
      <c r="J4" s="190" t="s">
        <v>292</v>
      </c>
      <c r="K4" s="489"/>
      <c r="L4" s="490"/>
    </row>
    <row r="5" spans="1:12" x14ac:dyDescent="0.2">
      <c r="A5" s="217" t="s">
        <v>10</v>
      </c>
      <c r="B5" s="543"/>
      <c r="C5" s="491"/>
      <c r="D5" s="491"/>
      <c r="E5" s="188" t="s">
        <v>291</v>
      </c>
      <c r="F5" s="493"/>
      <c r="G5" s="487"/>
      <c r="H5" s="487"/>
      <c r="I5" s="487"/>
      <c r="J5" s="188" t="s">
        <v>292</v>
      </c>
      <c r="K5" s="491"/>
      <c r="L5" s="492"/>
    </row>
    <row r="6" spans="1:12" x14ac:dyDescent="0.2">
      <c r="A6" s="218" t="s">
        <v>39</v>
      </c>
      <c r="B6" s="544"/>
      <c r="C6" s="489"/>
      <c r="D6" s="489"/>
      <c r="E6" s="190" t="s">
        <v>291</v>
      </c>
      <c r="F6" s="494"/>
      <c r="G6" s="489"/>
      <c r="H6" s="489"/>
      <c r="I6" s="489"/>
      <c r="J6" s="190" t="s">
        <v>292</v>
      </c>
      <c r="K6" s="489"/>
      <c r="L6" s="490"/>
    </row>
    <row r="7" spans="1:12" ht="13.5" thickBot="1" x14ac:dyDescent="0.25">
      <c r="A7" s="219" t="s">
        <v>41</v>
      </c>
      <c r="B7" s="546"/>
      <c r="C7" s="455"/>
      <c r="D7" s="455"/>
      <c r="E7" s="194" t="s">
        <v>291</v>
      </c>
      <c r="F7" s="547"/>
      <c r="G7" s="548"/>
      <c r="H7" s="548"/>
      <c r="I7" s="549"/>
      <c r="J7" s="195" t="s">
        <v>292</v>
      </c>
      <c r="K7" s="455"/>
      <c r="L7" s="456"/>
    </row>
    <row r="8" spans="1:12" x14ac:dyDescent="0.2">
      <c r="A8" s="457" t="s">
        <v>293</v>
      </c>
      <c r="B8" s="460" t="s">
        <v>310</v>
      </c>
      <c r="C8" s="463" t="s">
        <v>294</v>
      </c>
      <c r="D8" s="466" t="s">
        <v>295</v>
      </c>
      <c r="E8" s="469" t="s">
        <v>296</v>
      </c>
      <c r="F8" s="470"/>
      <c r="G8" s="470"/>
      <c r="H8" s="470"/>
      <c r="I8" s="470"/>
      <c r="J8" s="471"/>
      <c r="K8" s="472" t="s">
        <v>297</v>
      </c>
      <c r="L8" s="473"/>
    </row>
    <row r="9" spans="1:12" ht="13.5" x14ac:dyDescent="0.2">
      <c r="A9" s="458"/>
      <c r="B9" s="539"/>
      <c r="C9" s="464"/>
      <c r="D9" s="467"/>
      <c r="E9" s="196" t="s">
        <v>4</v>
      </c>
      <c r="F9" s="197" t="s">
        <v>6</v>
      </c>
      <c r="G9" s="197" t="s">
        <v>8</v>
      </c>
      <c r="H9" s="197" t="s">
        <v>10</v>
      </c>
      <c r="I9" s="197" t="s">
        <v>39</v>
      </c>
      <c r="J9" s="198" t="s">
        <v>41</v>
      </c>
      <c r="K9" s="474" t="s">
        <v>298</v>
      </c>
      <c r="L9" s="476" t="s">
        <v>299</v>
      </c>
    </row>
    <row r="10" spans="1:12" ht="26.25" thickBot="1" x14ac:dyDescent="0.25">
      <c r="A10" s="552"/>
      <c r="B10" s="553"/>
      <c r="C10" s="554"/>
      <c r="D10" s="555"/>
      <c r="E10" s="236" t="s">
        <v>300</v>
      </c>
      <c r="F10" s="237" t="s">
        <v>300</v>
      </c>
      <c r="G10" s="237" t="s">
        <v>300</v>
      </c>
      <c r="H10" s="237" t="s">
        <v>300</v>
      </c>
      <c r="I10" s="237" t="s">
        <v>300</v>
      </c>
      <c r="J10" s="238" t="s">
        <v>300</v>
      </c>
      <c r="K10" s="550"/>
      <c r="L10" s="551"/>
    </row>
    <row r="11" spans="1:12" s="205" customFormat="1" ht="63.75" x14ac:dyDescent="0.2">
      <c r="A11" s="220">
        <v>1</v>
      </c>
      <c r="B11" s="240" t="s">
        <v>311</v>
      </c>
      <c r="C11" s="241" t="s">
        <v>312</v>
      </c>
      <c r="D11" s="253">
        <v>5</v>
      </c>
      <c r="E11" s="285">
        <v>2.38</v>
      </c>
      <c r="F11" s="285">
        <v>2.76</v>
      </c>
      <c r="G11" s="285">
        <v>3.46</v>
      </c>
      <c r="H11" s="285"/>
      <c r="I11" s="285"/>
      <c r="J11" s="285"/>
      <c r="K11" s="278">
        <f>AVERAGE(E11:J11)</f>
        <v>2.8666666666666667</v>
      </c>
      <c r="L11" s="279">
        <f>K11*D11</f>
        <v>14.333333333333334</v>
      </c>
    </row>
    <row r="12" spans="1:12" s="205" customFormat="1" x14ac:dyDescent="0.2">
      <c r="A12" s="206">
        <v>2</v>
      </c>
      <c r="B12" s="233" t="s">
        <v>313</v>
      </c>
      <c r="C12" s="235" t="s">
        <v>314</v>
      </c>
      <c r="D12" s="254">
        <v>3</v>
      </c>
      <c r="E12" s="280">
        <v>8.89</v>
      </c>
      <c r="F12" s="280">
        <v>9.3000000000000007</v>
      </c>
      <c r="G12" s="280">
        <v>9.89</v>
      </c>
      <c r="H12" s="280"/>
      <c r="I12" s="280"/>
      <c r="J12" s="280"/>
      <c r="K12" s="281">
        <f>AVERAGE(E12:J12)</f>
        <v>9.3600000000000012</v>
      </c>
      <c r="L12" s="282">
        <f>K12*D12</f>
        <v>28.080000000000005</v>
      </c>
    </row>
    <row r="13" spans="1:12" s="205" customFormat="1" ht="38.25" x14ac:dyDescent="0.2">
      <c r="A13" s="206">
        <v>3</v>
      </c>
      <c r="B13" s="234" t="s">
        <v>315</v>
      </c>
      <c r="C13" s="235" t="s">
        <v>314</v>
      </c>
      <c r="D13" s="254">
        <v>3</v>
      </c>
      <c r="E13" s="280">
        <v>7.47</v>
      </c>
      <c r="F13" s="280">
        <v>9.34</v>
      </c>
      <c r="G13" s="280">
        <v>11.59</v>
      </c>
      <c r="H13" s="280"/>
      <c r="I13" s="280"/>
      <c r="J13" s="280"/>
      <c r="K13" s="281">
        <f>AVERAGE(E13:J13)</f>
        <v>9.4666666666666668</v>
      </c>
      <c r="L13" s="282">
        <f>K13*D13</f>
        <v>28.4</v>
      </c>
    </row>
    <row r="14" spans="1:12" s="205" customFormat="1" ht="51" x14ac:dyDescent="0.2">
      <c r="A14" s="206">
        <v>4</v>
      </c>
      <c r="B14" s="234" t="s">
        <v>316</v>
      </c>
      <c r="C14" s="235" t="s">
        <v>314</v>
      </c>
      <c r="D14" s="254">
        <v>10</v>
      </c>
      <c r="E14" s="280">
        <v>6.2</v>
      </c>
      <c r="F14" s="280">
        <v>6.86</v>
      </c>
      <c r="G14" s="280">
        <v>4.9000000000000004</v>
      </c>
      <c r="H14" s="280"/>
      <c r="I14" s="280"/>
      <c r="J14" s="280"/>
      <c r="K14" s="281">
        <f t="shared" ref="K14:K33" si="0">AVERAGE(E14:J14)</f>
        <v>5.9866666666666672</v>
      </c>
      <c r="L14" s="282">
        <f>K14*D14</f>
        <v>59.866666666666674</v>
      </c>
    </row>
    <row r="15" spans="1:12" s="205" customFormat="1" ht="76.5" x14ac:dyDescent="0.2">
      <c r="A15" s="206">
        <v>5</v>
      </c>
      <c r="B15" s="234" t="s">
        <v>317</v>
      </c>
      <c r="C15" s="235" t="s">
        <v>314</v>
      </c>
      <c r="D15" s="254">
        <v>16</v>
      </c>
      <c r="E15" s="280">
        <v>12.84</v>
      </c>
      <c r="F15" s="280">
        <v>12.73</v>
      </c>
      <c r="G15" s="280">
        <v>14.9</v>
      </c>
      <c r="H15" s="280"/>
      <c r="I15" s="280"/>
      <c r="J15" s="280"/>
      <c r="K15" s="281">
        <f t="shared" si="0"/>
        <v>13.49</v>
      </c>
      <c r="L15" s="282">
        <f t="shared" ref="L15:L33" si="1">K15*D15</f>
        <v>215.84</v>
      </c>
    </row>
    <row r="16" spans="1:12" s="205" customFormat="1" ht="51" x14ac:dyDescent="0.2">
      <c r="A16" s="206">
        <v>6</v>
      </c>
      <c r="B16" s="234" t="s">
        <v>318</v>
      </c>
      <c r="C16" s="235" t="s">
        <v>314</v>
      </c>
      <c r="D16" s="254">
        <v>10</v>
      </c>
      <c r="E16" s="280">
        <v>2.08</v>
      </c>
      <c r="F16" s="280">
        <v>1.95</v>
      </c>
      <c r="G16" s="280">
        <v>3.2</v>
      </c>
      <c r="H16" s="280"/>
      <c r="I16" s="280"/>
      <c r="J16" s="280"/>
      <c r="K16" s="281">
        <f t="shared" si="0"/>
        <v>2.41</v>
      </c>
      <c r="L16" s="282">
        <f t="shared" si="1"/>
        <v>24.1</v>
      </c>
    </row>
    <row r="17" spans="1:13" s="205" customFormat="1" ht="38.25" x14ac:dyDescent="0.2">
      <c r="A17" s="206">
        <v>7</v>
      </c>
      <c r="B17" s="234" t="s">
        <v>319</v>
      </c>
      <c r="C17" s="235" t="s">
        <v>314</v>
      </c>
      <c r="D17" s="254">
        <v>5</v>
      </c>
      <c r="E17" s="280">
        <v>2</v>
      </c>
      <c r="F17" s="280">
        <v>2.27</v>
      </c>
      <c r="G17" s="280">
        <v>2.4</v>
      </c>
      <c r="H17" s="280"/>
      <c r="I17" s="280"/>
      <c r="J17" s="280"/>
      <c r="K17" s="281">
        <f t="shared" si="0"/>
        <v>2.2233333333333332</v>
      </c>
      <c r="L17" s="282">
        <f t="shared" si="1"/>
        <v>11.116666666666665</v>
      </c>
    </row>
    <row r="18" spans="1:13" s="205" customFormat="1" ht="63.75" x14ac:dyDescent="0.2">
      <c r="A18" s="206">
        <v>8</v>
      </c>
      <c r="B18" s="234" t="s">
        <v>320</v>
      </c>
      <c r="C18" s="235" t="s">
        <v>314</v>
      </c>
      <c r="D18" s="254">
        <v>5</v>
      </c>
      <c r="E18" s="280">
        <v>0.52</v>
      </c>
      <c r="F18" s="280">
        <v>0.57999999999999996</v>
      </c>
      <c r="G18" s="280">
        <v>1.7</v>
      </c>
      <c r="H18" s="280"/>
      <c r="I18" s="280"/>
      <c r="J18" s="280"/>
      <c r="K18" s="281">
        <f>AVERAGE(E18:J18)</f>
        <v>0.93333333333333324</v>
      </c>
      <c r="L18" s="282">
        <f>K18*D18</f>
        <v>4.6666666666666661</v>
      </c>
    </row>
    <row r="19" spans="1:13" s="205" customFormat="1" x14ac:dyDescent="0.2">
      <c r="A19" s="206">
        <v>9</v>
      </c>
      <c r="B19" s="234" t="s">
        <v>321</v>
      </c>
      <c r="C19" s="235" t="s">
        <v>314</v>
      </c>
      <c r="D19" s="254">
        <v>1</v>
      </c>
      <c r="E19" s="280">
        <v>2.5</v>
      </c>
      <c r="F19" s="280">
        <v>1.23</v>
      </c>
      <c r="G19" s="280">
        <v>3.25</v>
      </c>
      <c r="H19" s="280"/>
      <c r="I19" s="280"/>
      <c r="J19" s="280"/>
      <c r="K19" s="281">
        <f t="shared" si="0"/>
        <v>2.3266666666666667</v>
      </c>
      <c r="L19" s="282">
        <f>K19*D19</f>
        <v>2.3266666666666667</v>
      </c>
    </row>
    <row r="20" spans="1:13" s="205" customFormat="1" x14ac:dyDescent="0.2">
      <c r="A20" s="206">
        <v>10</v>
      </c>
      <c r="B20" s="234" t="s">
        <v>322</v>
      </c>
      <c r="C20" s="235" t="s">
        <v>323</v>
      </c>
      <c r="D20" s="254">
        <v>1</v>
      </c>
      <c r="E20" s="280">
        <v>3.3</v>
      </c>
      <c r="F20" s="280">
        <v>4.12</v>
      </c>
      <c r="G20" s="280">
        <v>4.17</v>
      </c>
      <c r="H20" s="280"/>
      <c r="I20" s="280"/>
      <c r="J20" s="280"/>
      <c r="K20" s="281">
        <f t="shared" si="0"/>
        <v>3.8633333333333333</v>
      </c>
      <c r="L20" s="282">
        <f t="shared" si="1"/>
        <v>3.8633333333333333</v>
      </c>
    </row>
    <row r="21" spans="1:13" s="205" customFormat="1" x14ac:dyDescent="0.2">
      <c r="A21" s="206">
        <v>11</v>
      </c>
      <c r="B21" s="273" t="s">
        <v>324</v>
      </c>
      <c r="C21" s="235" t="s">
        <v>314</v>
      </c>
      <c r="D21" s="254">
        <v>3</v>
      </c>
      <c r="E21" s="280">
        <v>2.19</v>
      </c>
      <c r="F21" s="280">
        <v>2.29</v>
      </c>
      <c r="G21" s="280">
        <v>3</v>
      </c>
      <c r="H21" s="280"/>
      <c r="I21" s="280"/>
      <c r="J21" s="280"/>
      <c r="K21" s="281">
        <f t="shared" si="0"/>
        <v>2.4933333333333336</v>
      </c>
      <c r="L21" s="282">
        <f t="shared" si="1"/>
        <v>7.48</v>
      </c>
      <c r="M21" s="33"/>
    </row>
    <row r="22" spans="1:13" s="205" customFormat="1" ht="51" x14ac:dyDescent="0.2">
      <c r="A22" s="206">
        <v>12</v>
      </c>
      <c r="B22" s="234" t="s">
        <v>325</v>
      </c>
      <c r="C22" s="235" t="s">
        <v>314</v>
      </c>
      <c r="D22" s="254">
        <v>3</v>
      </c>
      <c r="E22" s="280">
        <v>9.75</v>
      </c>
      <c r="F22" s="280">
        <v>13.42</v>
      </c>
      <c r="G22" s="280">
        <v>24.34</v>
      </c>
      <c r="H22" s="280"/>
      <c r="I22" s="280"/>
      <c r="J22" s="280"/>
      <c r="K22" s="281">
        <f t="shared" si="0"/>
        <v>15.836666666666668</v>
      </c>
      <c r="L22" s="282">
        <f t="shared" si="1"/>
        <v>47.510000000000005</v>
      </c>
    </row>
    <row r="23" spans="1:13" s="205" customFormat="1" ht="51" x14ac:dyDescent="0.2">
      <c r="A23" s="206">
        <v>13</v>
      </c>
      <c r="B23" s="234" t="s">
        <v>326</v>
      </c>
      <c r="C23" s="235" t="s">
        <v>314</v>
      </c>
      <c r="D23" s="254">
        <v>2</v>
      </c>
      <c r="E23" s="280">
        <v>5.89</v>
      </c>
      <c r="F23" s="280">
        <v>7.98</v>
      </c>
      <c r="G23" s="280">
        <v>12.1</v>
      </c>
      <c r="H23" s="280"/>
      <c r="I23" s="280"/>
      <c r="J23" s="280"/>
      <c r="K23" s="281">
        <f t="shared" si="0"/>
        <v>8.6566666666666663</v>
      </c>
      <c r="L23" s="282">
        <f t="shared" si="1"/>
        <v>17.313333333333333</v>
      </c>
    </row>
    <row r="24" spans="1:13" s="205" customFormat="1" ht="25.5" x14ac:dyDescent="0.2">
      <c r="A24" s="206">
        <v>14</v>
      </c>
      <c r="B24" s="234" t="s">
        <v>327</v>
      </c>
      <c r="C24" s="235" t="s">
        <v>314</v>
      </c>
      <c r="D24" s="254">
        <v>1</v>
      </c>
      <c r="E24" s="280">
        <v>4.59</v>
      </c>
      <c r="F24" s="280">
        <v>3.59</v>
      </c>
      <c r="G24" s="280">
        <v>6.87</v>
      </c>
      <c r="H24" s="280"/>
      <c r="I24" s="280"/>
      <c r="J24" s="280"/>
      <c r="K24" s="281">
        <f t="shared" si="0"/>
        <v>5.0166666666666666</v>
      </c>
      <c r="L24" s="282">
        <f t="shared" si="1"/>
        <v>5.0166666666666666</v>
      </c>
    </row>
    <row r="25" spans="1:13" s="205" customFormat="1" x14ac:dyDescent="0.2">
      <c r="A25" s="206">
        <v>15</v>
      </c>
      <c r="B25" s="234" t="s">
        <v>328</v>
      </c>
      <c r="C25" s="235" t="s">
        <v>314</v>
      </c>
      <c r="D25" s="254">
        <v>5</v>
      </c>
      <c r="E25" s="280">
        <v>6.29</v>
      </c>
      <c r="F25" s="280">
        <v>5.9</v>
      </c>
      <c r="G25" s="280">
        <v>4.75</v>
      </c>
      <c r="H25" s="280"/>
      <c r="I25" s="280"/>
      <c r="J25" s="280"/>
      <c r="K25" s="281">
        <f t="shared" si="0"/>
        <v>5.6466666666666674</v>
      </c>
      <c r="L25" s="282">
        <f t="shared" si="1"/>
        <v>28.233333333333338</v>
      </c>
    </row>
    <row r="26" spans="1:13" s="205" customFormat="1" x14ac:dyDescent="0.2">
      <c r="A26" s="206">
        <v>16</v>
      </c>
      <c r="B26" s="234" t="s">
        <v>329</v>
      </c>
      <c r="C26" s="235" t="s">
        <v>314</v>
      </c>
      <c r="D26" s="254"/>
      <c r="E26" s="280">
        <v>2.75</v>
      </c>
      <c r="F26" s="280">
        <v>4.0999999999999996</v>
      </c>
      <c r="G26" s="280">
        <v>5.58</v>
      </c>
      <c r="H26" s="280"/>
      <c r="I26" s="280"/>
      <c r="J26" s="280"/>
      <c r="K26" s="281">
        <f t="shared" si="0"/>
        <v>4.1433333333333335</v>
      </c>
      <c r="L26" s="282">
        <f t="shared" si="1"/>
        <v>0</v>
      </c>
    </row>
    <row r="27" spans="1:13" s="205" customFormat="1" ht="51" x14ac:dyDescent="0.2">
      <c r="A27" s="206">
        <v>17</v>
      </c>
      <c r="B27" s="234" t="s">
        <v>330</v>
      </c>
      <c r="C27" s="235" t="s">
        <v>331</v>
      </c>
      <c r="D27" s="254">
        <v>5</v>
      </c>
      <c r="E27" s="280">
        <v>4.93</v>
      </c>
      <c r="F27" s="280">
        <v>5.17</v>
      </c>
      <c r="G27" s="280">
        <v>5.51</v>
      </c>
      <c r="H27" s="280"/>
      <c r="I27" s="280"/>
      <c r="J27" s="280"/>
      <c r="K27" s="281">
        <f t="shared" si="0"/>
        <v>5.2033333333333331</v>
      </c>
      <c r="L27" s="282">
        <f t="shared" si="1"/>
        <v>26.016666666666666</v>
      </c>
    </row>
    <row r="28" spans="1:13" s="205" customFormat="1" x14ac:dyDescent="0.2">
      <c r="A28" s="206">
        <v>18</v>
      </c>
      <c r="B28" s="234" t="s">
        <v>332</v>
      </c>
      <c r="C28" s="235" t="s">
        <v>331</v>
      </c>
      <c r="D28" s="254">
        <v>1</v>
      </c>
      <c r="E28" s="280">
        <v>36</v>
      </c>
      <c r="F28" s="280">
        <v>20.059999999999999</v>
      </c>
      <c r="G28" s="280">
        <v>16.38</v>
      </c>
      <c r="H28" s="280"/>
      <c r="I28" s="280"/>
      <c r="J28" s="280"/>
      <c r="K28" s="281">
        <f t="shared" si="0"/>
        <v>24.146666666666665</v>
      </c>
      <c r="L28" s="282">
        <f t="shared" si="1"/>
        <v>24.146666666666665</v>
      </c>
    </row>
    <row r="29" spans="1:13" s="205" customFormat="1" ht="51" x14ac:dyDescent="0.2">
      <c r="A29" s="206">
        <v>19</v>
      </c>
      <c r="B29" s="234" t="s">
        <v>333</v>
      </c>
      <c r="C29" s="235" t="s">
        <v>314</v>
      </c>
      <c r="D29" s="254">
        <v>4</v>
      </c>
      <c r="E29" s="280">
        <v>2.9</v>
      </c>
      <c r="F29" s="280">
        <v>3.99</v>
      </c>
      <c r="G29" s="280">
        <v>7.5</v>
      </c>
      <c r="H29" s="280"/>
      <c r="I29" s="280"/>
      <c r="J29" s="280"/>
      <c r="K29" s="281">
        <f t="shared" si="0"/>
        <v>4.7966666666666669</v>
      </c>
      <c r="L29" s="282">
        <f t="shared" si="1"/>
        <v>19.186666666666667</v>
      </c>
    </row>
    <row r="30" spans="1:13" s="205" customFormat="1" ht="51" x14ac:dyDescent="0.2">
      <c r="A30" s="206">
        <v>20</v>
      </c>
      <c r="B30" s="234" t="s">
        <v>334</v>
      </c>
      <c r="C30" s="235" t="s">
        <v>314</v>
      </c>
      <c r="D30" s="254">
        <v>10</v>
      </c>
      <c r="E30" s="280">
        <v>14.99</v>
      </c>
      <c r="F30" s="280">
        <v>16.48</v>
      </c>
      <c r="G30" s="280">
        <v>9.49</v>
      </c>
      <c r="H30" s="280"/>
      <c r="I30" s="280"/>
      <c r="J30" s="280"/>
      <c r="K30" s="281">
        <f t="shared" si="0"/>
        <v>13.653333333333334</v>
      </c>
      <c r="L30" s="282">
        <f t="shared" si="1"/>
        <v>136.53333333333333</v>
      </c>
    </row>
    <row r="31" spans="1:13" s="205" customFormat="1" x14ac:dyDescent="0.2">
      <c r="A31" s="206">
        <v>21</v>
      </c>
      <c r="B31" s="273" t="s">
        <v>335</v>
      </c>
      <c r="C31" s="235" t="s">
        <v>331</v>
      </c>
      <c r="D31" s="254">
        <v>1</v>
      </c>
      <c r="E31" s="280">
        <v>33</v>
      </c>
      <c r="F31" s="280">
        <v>36.299999999999997</v>
      </c>
      <c r="G31" s="280">
        <v>40.119999999999997</v>
      </c>
      <c r="H31" s="280"/>
      <c r="I31" s="280"/>
      <c r="J31" s="280"/>
      <c r="K31" s="281">
        <f t="shared" si="0"/>
        <v>36.473333333333329</v>
      </c>
      <c r="L31" s="282">
        <f t="shared" si="1"/>
        <v>36.473333333333329</v>
      </c>
    </row>
    <row r="32" spans="1:13" s="205" customFormat="1" x14ac:dyDescent="0.2">
      <c r="A32" s="206">
        <v>22</v>
      </c>
      <c r="B32" s="273" t="s">
        <v>336</v>
      </c>
      <c r="C32" s="235" t="s">
        <v>314</v>
      </c>
      <c r="D32" s="254">
        <v>1</v>
      </c>
      <c r="E32" s="280">
        <v>12.4</v>
      </c>
      <c r="F32" s="280">
        <v>13.6</v>
      </c>
      <c r="G32" s="280">
        <v>20.69</v>
      </c>
      <c r="H32" s="280"/>
      <c r="I32" s="280"/>
      <c r="J32" s="280"/>
      <c r="K32" s="281">
        <f t="shared" si="0"/>
        <v>15.563333333333333</v>
      </c>
      <c r="L32" s="282">
        <f t="shared" si="1"/>
        <v>15.563333333333333</v>
      </c>
    </row>
    <row r="33" spans="1:13" s="205" customFormat="1" ht="89.25" x14ac:dyDescent="0.2">
      <c r="A33" s="206">
        <v>23</v>
      </c>
      <c r="B33" s="273" t="s">
        <v>337</v>
      </c>
      <c r="C33" s="235" t="s">
        <v>314</v>
      </c>
      <c r="D33" s="254">
        <v>16</v>
      </c>
      <c r="E33" s="280">
        <v>13.3</v>
      </c>
      <c r="F33" s="280">
        <v>14</v>
      </c>
      <c r="G33" s="280">
        <v>29.28</v>
      </c>
      <c r="H33" s="280"/>
      <c r="I33" s="280"/>
      <c r="J33" s="280"/>
      <c r="K33" s="281">
        <f t="shared" si="0"/>
        <v>18.86</v>
      </c>
      <c r="L33" s="282">
        <f t="shared" si="1"/>
        <v>301.76</v>
      </c>
      <c r="M33" s="266"/>
    </row>
    <row r="34" spans="1:13" s="205" customFormat="1" ht="12.75" customHeight="1" x14ac:dyDescent="0.2">
      <c r="A34" s="206"/>
      <c r="B34" s="239"/>
      <c r="C34" s="184"/>
      <c r="D34" s="184"/>
      <c r="E34" s="280"/>
      <c r="F34" s="280"/>
      <c r="G34" s="280"/>
      <c r="H34" s="280"/>
      <c r="I34" s="280"/>
      <c r="J34" s="280"/>
      <c r="K34" s="281"/>
      <c r="L34" s="282"/>
    </row>
    <row r="35" spans="1:13" ht="13.5" thickBot="1" x14ac:dyDescent="0.25">
      <c r="A35" s="534" t="s">
        <v>338</v>
      </c>
      <c r="B35" s="535"/>
      <c r="C35" s="535"/>
      <c r="D35" s="535"/>
      <c r="E35" s="535"/>
      <c r="F35" s="535"/>
      <c r="G35" s="535"/>
      <c r="H35" s="535"/>
      <c r="I35" s="535"/>
      <c r="J35" s="536"/>
      <c r="K35" s="537">
        <f>SUM(L11:L34)</f>
        <v>1057.8266666666666</v>
      </c>
      <c r="L35" s="538"/>
    </row>
    <row r="36" spans="1:13" ht="13.5" thickBot="1" x14ac:dyDescent="0.25"/>
    <row r="37" spans="1:13" ht="13.5" thickBot="1" x14ac:dyDescent="0.25">
      <c r="A37" s="498" t="s">
        <v>339</v>
      </c>
      <c r="B37" s="499"/>
      <c r="C37" s="499"/>
      <c r="D37" s="499"/>
      <c r="E37" s="499"/>
      <c r="F37" s="499"/>
      <c r="G37" s="499"/>
      <c r="H37" s="499"/>
      <c r="I37" s="499"/>
      <c r="J37" s="500"/>
      <c r="K37" s="527" t="e">
        <f>K35/#REF!</f>
        <v>#REF!</v>
      </c>
      <c r="L37" s="528"/>
    </row>
    <row r="38" spans="1:13" x14ac:dyDescent="0.2">
      <c r="A38" s="255"/>
      <c r="B38" s="255"/>
      <c r="C38" s="255"/>
      <c r="D38" s="255"/>
      <c r="E38" s="255"/>
      <c r="F38" s="255"/>
      <c r="G38" s="255"/>
      <c r="H38" s="255"/>
      <c r="I38" s="255"/>
      <c r="J38" s="255"/>
      <c r="K38" s="256"/>
      <c r="L38" s="256"/>
    </row>
    <row r="40" spans="1:13" ht="13.5" thickBot="1" x14ac:dyDescent="0.25"/>
    <row r="41" spans="1:13" x14ac:dyDescent="0.2">
      <c r="A41" s="457" t="s">
        <v>293</v>
      </c>
      <c r="B41" s="460" t="s">
        <v>340</v>
      </c>
      <c r="C41" s="463" t="s">
        <v>294</v>
      </c>
      <c r="D41" s="466" t="s">
        <v>295</v>
      </c>
      <c r="E41" s="469" t="s">
        <v>296</v>
      </c>
      <c r="F41" s="470"/>
      <c r="G41" s="470"/>
      <c r="H41" s="470"/>
      <c r="I41" s="470"/>
      <c r="J41" s="471"/>
      <c r="K41" s="472" t="s">
        <v>297</v>
      </c>
      <c r="L41" s="473"/>
    </row>
    <row r="42" spans="1:13" ht="13.5" x14ac:dyDescent="0.2">
      <c r="A42" s="458"/>
      <c r="B42" s="539"/>
      <c r="C42" s="464"/>
      <c r="D42" s="467"/>
      <c r="E42" s="196" t="s">
        <v>4</v>
      </c>
      <c r="F42" s="197" t="s">
        <v>6</v>
      </c>
      <c r="G42" s="197" t="s">
        <v>8</v>
      </c>
      <c r="H42" s="197" t="s">
        <v>10</v>
      </c>
      <c r="I42" s="197" t="s">
        <v>39</v>
      </c>
      <c r="J42" s="198" t="s">
        <v>41</v>
      </c>
      <c r="K42" s="474" t="s">
        <v>298</v>
      </c>
      <c r="L42" s="476" t="s">
        <v>299</v>
      </c>
    </row>
    <row r="43" spans="1:13" ht="26.25" thickBot="1" x14ac:dyDescent="0.25">
      <c r="A43" s="459"/>
      <c r="B43" s="540"/>
      <c r="C43" s="465"/>
      <c r="D43" s="468"/>
      <c r="E43" s="199" t="s">
        <v>300</v>
      </c>
      <c r="F43" s="200" t="s">
        <v>300</v>
      </c>
      <c r="G43" s="200" t="s">
        <v>300</v>
      </c>
      <c r="H43" s="200" t="s">
        <v>300</v>
      </c>
      <c r="I43" s="200" t="s">
        <v>300</v>
      </c>
      <c r="J43" s="201" t="s">
        <v>300</v>
      </c>
      <c r="K43" s="475"/>
      <c r="L43" s="477"/>
    </row>
    <row r="44" spans="1:13" x14ac:dyDescent="0.2">
      <c r="A44" s="242">
        <v>1</v>
      </c>
      <c r="B44" s="258" t="s">
        <v>341</v>
      </c>
      <c r="C44" s="204" t="s">
        <v>294</v>
      </c>
      <c r="D44" s="257">
        <v>4</v>
      </c>
      <c r="E44" s="286">
        <v>13.52</v>
      </c>
      <c r="F44" s="286">
        <v>21.68</v>
      </c>
      <c r="G44" s="286">
        <v>21.99</v>
      </c>
      <c r="H44" s="286"/>
      <c r="I44" s="286"/>
      <c r="J44" s="286"/>
      <c r="K44" s="287">
        <f t="shared" ref="K44:K55" si="2">AVERAGE(E44:J44)</f>
        <v>19.063333333333333</v>
      </c>
      <c r="L44" s="288">
        <f t="shared" ref="L44:L55" si="3">K44*D44</f>
        <v>76.25333333333333</v>
      </c>
    </row>
    <row r="45" spans="1:13" x14ac:dyDescent="0.2">
      <c r="A45" s="243">
        <v>2</v>
      </c>
      <c r="B45" s="258" t="s">
        <v>342</v>
      </c>
      <c r="C45" s="208" t="s">
        <v>294</v>
      </c>
      <c r="D45" s="257">
        <v>2</v>
      </c>
      <c r="E45" s="289">
        <v>15.39</v>
      </c>
      <c r="F45" s="289">
        <v>16.2</v>
      </c>
      <c r="G45" s="289">
        <v>18.62</v>
      </c>
      <c r="H45" s="289"/>
      <c r="I45" s="289"/>
      <c r="J45" s="289"/>
      <c r="K45" s="287">
        <f t="shared" si="2"/>
        <v>16.736666666666668</v>
      </c>
      <c r="L45" s="288">
        <f t="shared" si="3"/>
        <v>33.473333333333336</v>
      </c>
    </row>
    <row r="46" spans="1:13" x14ac:dyDescent="0.2">
      <c r="A46" s="243">
        <v>3</v>
      </c>
      <c r="B46" s="258" t="s">
        <v>343</v>
      </c>
      <c r="C46" s="209" t="s">
        <v>294</v>
      </c>
      <c r="D46" s="257">
        <v>2</v>
      </c>
      <c r="E46" s="289">
        <v>7.89</v>
      </c>
      <c r="F46" s="289">
        <v>9.5</v>
      </c>
      <c r="G46" s="289">
        <v>24.56</v>
      </c>
      <c r="H46" s="289"/>
      <c r="I46" s="289"/>
      <c r="J46" s="289"/>
      <c r="K46" s="287">
        <f t="shared" si="2"/>
        <v>13.983333333333334</v>
      </c>
      <c r="L46" s="288">
        <f t="shared" si="3"/>
        <v>27.966666666666669</v>
      </c>
    </row>
    <row r="47" spans="1:13" x14ac:dyDescent="0.2">
      <c r="A47" s="243">
        <v>4</v>
      </c>
      <c r="B47" s="274" t="s">
        <v>344</v>
      </c>
      <c r="C47" s="208" t="s">
        <v>294</v>
      </c>
      <c r="D47" s="257"/>
      <c r="E47" s="289">
        <v>3.37</v>
      </c>
      <c r="F47" s="289">
        <v>4.99</v>
      </c>
      <c r="G47" s="289">
        <v>8.1</v>
      </c>
      <c r="H47" s="289"/>
      <c r="I47" s="289"/>
      <c r="J47" s="289"/>
      <c r="K47" s="287">
        <f t="shared" si="2"/>
        <v>5.4866666666666672</v>
      </c>
      <c r="L47" s="288">
        <f t="shared" si="3"/>
        <v>0</v>
      </c>
    </row>
    <row r="48" spans="1:13" x14ac:dyDescent="0.2">
      <c r="A48" s="243">
        <v>5</v>
      </c>
      <c r="B48" s="274" t="s">
        <v>345</v>
      </c>
      <c r="C48" s="208" t="s">
        <v>294</v>
      </c>
      <c r="D48" s="257">
        <v>5</v>
      </c>
      <c r="E48" s="289">
        <v>8.1999999999999993</v>
      </c>
      <c r="F48" s="289">
        <v>8.9</v>
      </c>
      <c r="G48" s="289">
        <v>11.19</v>
      </c>
      <c r="H48" s="289"/>
      <c r="I48" s="289"/>
      <c r="J48" s="289"/>
      <c r="K48" s="287">
        <f t="shared" si="2"/>
        <v>9.43</v>
      </c>
      <c r="L48" s="288">
        <f t="shared" si="3"/>
        <v>47.15</v>
      </c>
    </row>
    <row r="49" spans="1:12" x14ac:dyDescent="0.2">
      <c r="A49" s="243">
        <v>6</v>
      </c>
      <c r="B49" s="258" t="s">
        <v>346</v>
      </c>
      <c r="C49" s="208" t="s">
        <v>294</v>
      </c>
      <c r="D49" s="257">
        <v>2</v>
      </c>
      <c r="E49" s="289">
        <v>10.48</v>
      </c>
      <c r="F49" s="289">
        <v>13.5</v>
      </c>
      <c r="G49" s="289">
        <v>21.5</v>
      </c>
      <c r="H49" s="289"/>
      <c r="I49" s="289"/>
      <c r="J49" s="289"/>
      <c r="K49" s="287">
        <f t="shared" si="2"/>
        <v>15.160000000000002</v>
      </c>
      <c r="L49" s="288">
        <f t="shared" si="3"/>
        <v>30.320000000000004</v>
      </c>
    </row>
    <row r="50" spans="1:12" ht="57" x14ac:dyDescent="0.2">
      <c r="A50" s="243">
        <v>7</v>
      </c>
      <c r="B50" s="258" t="s">
        <v>347</v>
      </c>
      <c r="C50" s="208" t="s">
        <v>302</v>
      </c>
      <c r="D50" s="257">
        <v>4</v>
      </c>
      <c r="E50" s="289">
        <v>3.3</v>
      </c>
      <c r="F50" s="289">
        <v>6.73</v>
      </c>
      <c r="G50" s="289">
        <v>11</v>
      </c>
      <c r="H50" s="289"/>
      <c r="I50" s="289"/>
      <c r="J50" s="289"/>
      <c r="K50" s="287">
        <f t="shared" si="2"/>
        <v>7.0100000000000007</v>
      </c>
      <c r="L50" s="288">
        <f t="shared" si="3"/>
        <v>28.040000000000003</v>
      </c>
    </row>
    <row r="51" spans="1:12" x14ac:dyDescent="0.2">
      <c r="A51" s="243">
        <v>8</v>
      </c>
      <c r="B51" s="274" t="s">
        <v>348</v>
      </c>
      <c r="C51" s="208" t="s">
        <v>294</v>
      </c>
      <c r="D51" s="257">
        <v>2</v>
      </c>
      <c r="E51" s="289">
        <v>37.9</v>
      </c>
      <c r="F51" s="289">
        <v>70.95</v>
      </c>
      <c r="G51" s="289">
        <v>37.9</v>
      </c>
      <c r="H51" s="289"/>
      <c r="I51" s="289"/>
      <c r="J51" s="289"/>
      <c r="K51" s="287">
        <f t="shared" si="2"/>
        <v>48.916666666666664</v>
      </c>
      <c r="L51" s="288">
        <f t="shared" si="3"/>
        <v>97.833333333333329</v>
      </c>
    </row>
    <row r="52" spans="1:12" x14ac:dyDescent="0.2">
      <c r="A52" s="243">
        <v>9</v>
      </c>
      <c r="B52" s="258" t="s">
        <v>349</v>
      </c>
      <c r="C52" s="208" t="s">
        <v>294</v>
      </c>
      <c r="D52" s="257">
        <v>2</v>
      </c>
      <c r="E52" s="289">
        <v>9.9</v>
      </c>
      <c r="F52" s="289">
        <v>13.99</v>
      </c>
      <c r="G52" s="289">
        <v>26</v>
      </c>
      <c r="H52" s="289"/>
      <c r="I52" s="289"/>
      <c r="J52" s="289"/>
      <c r="K52" s="287">
        <f t="shared" si="2"/>
        <v>16.63</v>
      </c>
      <c r="L52" s="288">
        <f t="shared" si="3"/>
        <v>33.26</v>
      </c>
    </row>
    <row r="53" spans="1:12" x14ac:dyDescent="0.2">
      <c r="A53" s="243">
        <v>10</v>
      </c>
      <c r="B53" s="275" t="s">
        <v>350</v>
      </c>
      <c r="C53" s="208" t="s">
        <v>294</v>
      </c>
      <c r="D53" s="257">
        <v>2</v>
      </c>
      <c r="E53" s="289">
        <v>9.36</v>
      </c>
      <c r="F53" s="289">
        <v>12.25</v>
      </c>
      <c r="G53" s="289">
        <v>23.39</v>
      </c>
      <c r="H53" s="289"/>
      <c r="I53" s="289"/>
      <c r="J53" s="289"/>
      <c r="K53" s="287">
        <f t="shared" si="2"/>
        <v>15</v>
      </c>
      <c r="L53" s="288">
        <f t="shared" si="3"/>
        <v>30</v>
      </c>
    </row>
    <row r="54" spans="1:12" x14ac:dyDescent="0.2">
      <c r="A54" s="243">
        <v>11</v>
      </c>
      <c r="B54" s="258" t="s">
        <v>351</v>
      </c>
      <c r="C54" s="208" t="s">
        <v>294</v>
      </c>
      <c r="D54" s="257">
        <v>2</v>
      </c>
      <c r="E54" s="289">
        <v>9.5</v>
      </c>
      <c r="F54" s="289">
        <v>16.77</v>
      </c>
      <c r="G54" s="289">
        <v>18.04</v>
      </c>
      <c r="H54" s="289"/>
      <c r="I54" s="289"/>
      <c r="J54" s="289"/>
      <c r="K54" s="287">
        <f t="shared" si="2"/>
        <v>14.770000000000001</v>
      </c>
      <c r="L54" s="288">
        <f t="shared" si="3"/>
        <v>29.540000000000003</v>
      </c>
    </row>
    <row r="55" spans="1:12" x14ac:dyDescent="0.2">
      <c r="A55" s="243">
        <v>12</v>
      </c>
      <c r="B55" s="258" t="s">
        <v>352</v>
      </c>
      <c r="C55" s="208" t="s">
        <v>294</v>
      </c>
      <c r="D55" s="257">
        <v>2</v>
      </c>
      <c r="E55" s="289">
        <v>16.739999999999998</v>
      </c>
      <c r="F55" s="289">
        <v>17.45</v>
      </c>
      <c r="G55" s="289">
        <v>17.5</v>
      </c>
      <c r="H55" s="289"/>
      <c r="I55" s="289"/>
      <c r="J55" s="289"/>
      <c r="K55" s="287">
        <f t="shared" si="2"/>
        <v>17.23</v>
      </c>
      <c r="L55" s="288">
        <f t="shared" si="3"/>
        <v>34.46</v>
      </c>
    </row>
    <row r="56" spans="1:12" x14ac:dyDescent="0.2">
      <c r="A56" s="243">
        <v>13</v>
      </c>
      <c r="B56" s="249"/>
      <c r="C56" s="208"/>
      <c r="D56" s="257"/>
      <c r="E56" s="289"/>
      <c r="F56" s="289"/>
      <c r="G56" s="289"/>
      <c r="H56" s="289"/>
      <c r="I56" s="289"/>
      <c r="J56" s="289"/>
      <c r="K56" s="287"/>
      <c r="L56" s="288"/>
    </row>
    <row r="57" spans="1:12" ht="13.5" thickBot="1" x14ac:dyDescent="0.25">
      <c r="A57" s="243">
        <v>14</v>
      </c>
      <c r="B57" s="214"/>
      <c r="C57" s="208"/>
      <c r="D57" s="245"/>
      <c r="E57" s="244"/>
      <c r="F57" s="244"/>
      <c r="G57" s="244"/>
      <c r="H57" s="244"/>
      <c r="I57" s="244"/>
      <c r="J57" s="244"/>
      <c r="K57" s="221"/>
      <c r="L57" s="222"/>
    </row>
    <row r="58" spans="1:12" ht="13.5" thickBot="1" x14ac:dyDescent="0.25">
      <c r="A58" s="498" t="s">
        <v>353</v>
      </c>
      <c r="B58" s="499"/>
      <c r="C58" s="499"/>
      <c r="D58" s="499"/>
      <c r="E58" s="499"/>
      <c r="F58" s="499"/>
      <c r="G58" s="499"/>
      <c r="H58" s="499"/>
      <c r="I58" s="499"/>
      <c r="J58" s="500"/>
      <c r="K58" s="522">
        <f>SUM(L44:L57)</f>
        <v>468.29666666666662</v>
      </c>
      <c r="L58" s="523"/>
    </row>
    <row r="59" spans="1:12" ht="13.5" thickBot="1" x14ac:dyDescent="0.25">
      <c r="A59" s="180"/>
      <c r="B59" s="180"/>
      <c r="C59" s="259"/>
      <c r="D59" s="260"/>
      <c r="E59" s="261"/>
      <c r="F59" s="261"/>
      <c r="G59" s="261"/>
      <c r="H59" s="261"/>
      <c r="I59" s="261"/>
      <c r="J59" s="261"/>
      <c r="K59" s="262"/>
      <c r="L59" s="262"/>
    </row>
    <row r="60" spans="1:12" ht="13.5" thickBot="1" x14ac:dyDescent="0.25">
      <c r="A60" s="524" t="s">
        <v>354</v>
      </c>
      <c r="B60" s="525"/>
      <c r="C60" s="525"/>
      <c r="D60" s="525"/>
      <c r="E60" s="525"/>
      <c r="F60" s="525"/>
      <c r="G60" s="525"/>
      <c r="H60" s="525"/>
      <c r="I60" s="525"/>
      <c r="J60" s="526"/>
      <c r="K60" s="527" t="e">
        <f>K58/12/#REF!</f>
        <v>#REF!</v>
      </c>
      <c r="L60" s="528"/>
    </row>
    <row r="61" spans="1:12" ht="13.5" thickBot="1" x14ac:dyDescent="0.25">
      <c r="A61" s="255"/>
      <c r="B61" s="255"/>
      <c r="C61" s="255"/>
      <c r="D61" s="255"/>
      <c r="E61" s="255"/>
      <c r="F61" s="255"/>
      <c r="G61" s="255"/>
      <c r="H61" s="255"/>
      <c r="I61" s="255"/>
      <c r="J61" s="255"/>
      <c r="K61" s="256"/>
      <c r="L61" s="256"/>
    </row>
    <row r="62" spans="1:12" ht="13.5" thickBot="1" x14ac:dyDescent="0.25">
      <c r="A62" s="529" t="s">
        <v>355</v>
      </c>
      <c r="B62" s="530"/>
      <c r="C62" s="530"/>
      <c r="D62" s="530"/>
      <c r="E62" s="530"/>
      <c r="F62" s="530"/>
      <c r="G62" s="530"/>
      <c r="H62" s="530"/>
      <c r="I62" s="530"/>
      <c r="J62" s="531"/>
      <c r="K62" s="532" t="s">
        <v>356</v>
      </c>
      <c r="L62" s="533"/>
    </row>
    <row r="63" spans="1:12" x14ac:dyDescent="0.2">
      <c r="A63" s="518" t="s">
        <v>357</v>
      </c>
      <c r="B63" s="519"/>
      <c r="C63" s="519"/>
      <c r="D63" s="519"/>
      <c r="E63" s="519"/>
      <c r="F63" s="519"/>
      <c r="G63" s="519"/>
      <c r="H63" s="519"/>
      <c r="I63" s="519"/>
      <c r="J63" s="519"/>
      <c r="K63" s="509" t="e">
        <f>K37</f>
        <v>#REF!</v>
      </c>
      <c r="L63" s="510"/>
    </row>
    <row r="64" spans="1:12" ht="13.5" thickBot="1" x14ac:dyDescent="0.25">
      <c r="A64" s="516" t="s">
        <v>358</v>
      </c>
      <c r="B64" s="517"/>
      <c r="C64" s="517"/>
      <c r="D64" s="517"/>
      <c r="E64" s="517"/>
      <c r="F64" s="517"/>
      <c r="G64" s="517"/>
      <c r="H64" s="517"/>
      <c r="I64" s="517"/>
      <c r="J64" s="517"/>
      <c r="K64" s="520" t="e">
        <f>K60</f>
        <v>#REF!</v>
      </c>
      <c r="L64" s="521"/>
    </row>
    <row r="65" spans="1:12" ht="13.5" thickBot="1" x14ac:dyDescent="0.25">
      <c r="A65" s="511" t="s">
        <v>359</v>
      </c>
      <c r="B65" s="512"/>
      <c r="C65" s="512"/>
      <c r="D65" s="512"/>
      <c r="E65" s="512"/>
      <c r="F65" s="512"/>
      <c r="G65" s="512"/>
      <c r="H65" s="512"/>
      <c r="I65" s="512"/>
      <c r="J65" s="513"/>
      <c r="K65" s="514" t="e">
        <f>SUM(K63:L64)</f>
        <v>#REF!</v>
      </c>
      <c r="L65" s="515"/>
    </row>
    <row r="67" spans="1:12" ht="13.5" thickBot="1" x14ac:dyDescent="0.25"/>
    <row r="68" spans="1:12" ht="20.25" customHeight="1" x14ac:dyDescent="0.2">
      <c r="A68" s="418"/>
      <c r="B68" s="419"/>
      <c r="C68" s="424" t="s">
        <v>307</v>
      </c>
      <c r="D68" s="427"/>
      <c r="E68" s="428"/>
      <c r="F68" s="428"/>
      <c r="G68" s="428"/>
      <c r="H68" s="428"/>
      <c r="I68" s="428"/>
      <c r="J68" s="428"/>
      <c r="K68" s="428"/>
      <c r="L68" s="429"/>
    </row>
    <row r="69" spans="1:12" ht="28.5" customHeight="1" x14ac:dyDescent="0.2">
      <c r="A69" s="420"/>
      <c r="B69" s="421"/>
      <c r="C69" s="425"/>
      <c r="D69" s="430"/>
      <c r="E69" s="431"/>
      <c r="F69" s="431"/>
      <c r="G69" s="431"/>
      <c r="H69" s="431"/>
      <c r="I69" s="431"/>
      <c r="J69" s="431"/>
      <c r="K69" s="431"/>
      <c r="L69" s="432"/>
    </row>
    <row r="70" spans="1:12" ht="14.25" customHeight="1" x14ac:dyDescent="0.2">
      <c r="A70" s="420"/>
      <c r="B70" s="421"/>
      <c r="C70" s="425"/>
      <c r="D70" s="430"/>
      <c r="E70" s="431"/>
      <c r="F70" s="431"/>
      <c r="G70" s="431"/>
      <c r="H70" s="431"/>
      <c r="I70" s="431"/>
      <c r="J70" s="431"/>
      <c r="K70" s="431"/>
      <c r="L70" s="432"/>
    </row>
    <row r="71" spans="1:12" ht="13.5" thickBot="1" x14ac:dyDescent="0.25">
      <c r="A71" s="422"/>
      <c r="B71" s="423"/>
      <c r="C71" s="426"/>
      <c r="D71" s="433"/>
      <c r="E71" s="434"/>
      <c r="F71" s="434"/>
      <c r="G71" s="434"/>
      <c r="H71" s="434"/>
      <c r="I71" s="434"/>
      <c r="J71" s="434"/>
      <c r="K71" s="434"/>
      <c r="L71" s="43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3"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556" t="s">
        <v>360</v>
      </c>
      <c r="B1" s="557"/>
      <c r="C1" s="557"/>
      <c r="D1" s="557"/>
      <c r="E1" s="557"/>
      <c r="F1" s="557"/>
      <c r="G1" s="557"/>
      <c r="H1" s="557"/>
      <c r="I1" s="557"/>
      <c r="J1" s="557"/>
      <c r="K1" s="557"/>
      <c r="L1" s="558"/>
    </row>
    <row r="2" spans="1:14" x14ac:dyDescent="0.2">
      <c r="A2" s="226" t="s">
        <v>4</v>
      </c>
      <c r="B2" s="495" t="s">
        <v>290</v>
      </c>
      <c r="C2" s="485"/>
      <c r="D2" s="485"/>
      <c r="E2" s="186" t="s">
        <v>291</v>
      </c>
      <c r="F2" s="496"/>
      <c r="G2" s="485"/>
      <c r="H2" s="485"/>
      <c r="I2" s="485"/>
      <c r="J2" s="186" t="s">
        <v>292</v>
      </c>
      <c r="K2" s="485"/>
      <c r="L2" s="486"/>
    </row>
    <row r="3" spans="1:14" x14ac:dyDescent="0.2">
      <c r="A3" s="227" t="s">
        <v>6</v>
      </c>
      <c r="B3" s="491"/>
      <c r="C3" s="491"/>
      <c r="D3" s="491"/>
      <c r="E3" s="276" t="s">
        <v>291</v>
      </c>
      <c r="F3" s="493"/>
      <c r="G3" s="487"/>
      <c r="H3" s="487"/>
      <c r="I3" s="487"/>
      <c r="J3" s="188" t="s">
        <v>292</v>
      </c>
      <c r="K3" s="491"/>
      <c r="L3" s="492"/>
    </row>
    <row r="4" spans="1:14" x14ac:dyDescent="0.2">
      <c r="A4" s="228" t="s">
        <v>8</v>
      </c>
      <c r="B4" s="489"/>
      <c r="C4" s="489"/>
      <c r="D4" s="489"/>
      <c r="E4" s="190" t="s">
        <v>291</v>
      </c>
      <c r="F4" s="494"/>
      <c r="G4" s="545"/>
      <c r="H4" s="545"/>
      <c r="I4" s="545"/>
      <c r="J4" s="190" t="s">
        <v>292</v>
      </c>
      <c r="K4" s="489"/>
      <c r="L4" s="490"/>
    </row>
    <row r="5" spans="1:14" x14ac:dyDescent="0.2">
      <c r="A5" s="227" t="s">
        <v>10</v>
      </c>
      <c r="B5" s="491"/>
      <c r="C5" s="491"/>
      <c r="D5" s="491"/>
      <c r="E5" s="188" t="s">
        <v>291</v>
      </c>
      <c r="F5" s="493"/>
      <c r="G5" s="487"/>
      <c r="H5" s="487"/>
      <c r="I5" s="487"/>
      <c r="J5" s="188" t="s">
        <v>292</v>
      </c>
      <c r="K5" s="559"/>
      <c r="L5" s="492"/>
    </row>
    <row r="6" spans="1:14" x14ac:dyDescent="0.2">
      <c r="A6" s="228" t="s">
        <v>39</v>
      </c>
      <c r="B6" s="489"/>
      <c r="C6" s="489"/>
      <c r="D6" s="489"/>
      <c r="E6" s="190" t="s">
        <v>291</v>
      </c>
      <c r="F6" s="494"/>
      <c r="G6" s="489"/>
      <c r="H6" s="489"/>
      <c r="I6" s="489"/>
      <c r="J6" s="190" t="s">
        <v>292</v>
      </c>
      <c r="K6" s="489"/>
      <c r="L6" s="490"/>
    </row>
    <row r="7" spans="1:14" ht="13.5" thickBot="1" x14ac:dyDescent="0.25">
      <c r="A7" s="229" t="s">
        <v>41</v>
      </c>
      <c r="B7" s="517"/>
      <c r="C7" s="517"/>
      <c r="D7" s="517"/>
      <c r="E7" s="230" t="s">
        <v>291</v>
      </c>
      <c r="F7" s="564"/>
      <c r="G7" s="565"/>
      <c r="H7" s="565"/>
      <c r="I7" s="565"/>
      <c r="J7" s="231" t="s">
        <v>292</v>
      </c>
      <c r="K7" s="517"/>
      <c r="L7" s="566"/>
    </row>
    <row r="8" spans="1:14" x14ac:dyDescent="0.2">
      <c r="A8" s="457" t="s">
        <v>293</v>
      </c>
      <c r="B8" s="460" t="s">
        <v>361</v>
      </c>
      <c r="C8" s="463" t="s">
        <v>294</v>
      </c>
      <c r="D8" s="463" t="s">
        <v>295</v>
      </c>
      <c r="E8" s="567" t="s">
        <v>296</v>
      </c>
      <c r="F8" s="567"/>
      <c r="G8" s="567"/>
      <c r="H8" s="567"/>
      <c r="I8" s="567"/>
      <c r="J8" s="567"/>
      <c r="K8" s="560" t="s">
        <v>297</v>
      </c>
      <c r="L8" s="561"/>
    </row>
    <row r="9" spans="1:14" ht="13.5" x14ac:dyDescent="0.2">
      <c r="A9" s="458"/>
      <c r="B9" s="461"/>
      <c r="C9" s="464"/>
      <c r="D9" s="464"/>
      <c r="E9" s="232" t="s">
        <v>4</v>
      </c>
      <c r="F9" s="197" t="s">
        <v>6</v>
      </c>
      <c r="G9" s="197" t="s">
        <v>8</v>
      </c>
      <c r="H9" s="197" t="s">
        <v>10</v>
      </c>
      <c r="I9" s="197" t="s">
        <v>39</v>
      </c>
      <c r="J9" s="197" t="s">
        <v>41</v>
      </c>
      <c r="K9" s="461" t="s">
        <v>298</v>
      </c>
      <c r="L9" s="562" t="s">
        <v>299</v>
      </c>
    </row>
    <row r="10" spans="1:14" ht="26.25" thickBot="1" x14ac:dyDescent="0.25">
      <c r="A10" s="459"/>
      <c r="B10" s="462"/>
      <c r="C10" s="465"/>
      <c r="D10" s="465"/>
      <c r="E10" s="200" t="s">
        <v>300</v>
      </c>
      <c r="F10" s="200" t="s">
        <v>300</v>
      </c>
      <c r="G10" s="200" t="s">
        <v>300</v>
      </c>
      <c r="H10" s="200" t="s">
        <v>300</v>
      </c>
      <c r="I10" s="200" t="s">
        <v>300</v>
      </c>
      <c r="J10" s="200" t="s">
        <v>300</v>
      </c>
      <c r="K10" s="462"/>
      <c r="L10" s="563"/>
    </row>
    <row r="11" spans="1:14" s="205" customFormat="1" x14ac:dyDescent="0.2">
      <c r="A11" s="202">
        <v>1</v>
      </c>
      <c r="B11" s="203" t="s">
        <v>362</v>
      </c>
      <c r="C11" s="263" t="s">
        <v>294</v>
      </c>
      <c r="D11" s="264"/>
      <c r="E11" s="277">
        <v>516.42999999999995</v>
      </c>
      <c r="F11" s="277">
        <v>793.12</v>
      </c>
      <c r="G11" s="277">
        <v>1271.25</v>
      </c>
      <c r="H11" s="277"/>
      <c r="I11" s="277"/>
      <c r="J11" s="277"/>
      <c r="K11" s="287">
        <f>AVERAGE(E11:J11)</f>
        <v>860.26666666666677</v>
      </c>
      <c r="L11" s="288">
        <f>K11*D11</f>
        <v>0</v>
      </c>
    </row>
    <row r="12" spans="1:14" s="205" customFormat="1" ht="12.75" customHeight="1" x14ac:dyDescent="0.2">
      <c r="A12" s="206">
        <v>2</v>
      </c>
      <c r="B12" s="207" t="s">
        <v>363</v>
      </c>
      <c r="C12" s="250" t="s">
        <v>294</v>
      </c>
      <c r="D12" s="248">
        <v>1</v>
      </c>
      <c r="E12" s="280">
        <v>729</v>
      </c>
      <c r="F12" s="280">
        <v>814.98</v>
      </c>
      <c r="G12" s="280">
        <v>907.83</v>
      </c>
      <c r="H12" s="280"/>
      <c r="I12" s="280"/>
      <c r="J12" s="280"/>
      <c r="K12" s="287">
        <f>AVERAGE(E12:J12)</f>
        <v>817.27</v>
      </c>
      <c r="L12" s="288">
        <f>K12*D12</f>
        <v>817.27</v>
      </c>
    </row>
    <row r="13" spans="1:14" s="205" customFormat="1" x14ac:dyDescent="0.2">
      <c r="A13" s="206">
        <v>3</v>
      </c>
      <c r="B13" s="207" t="s">
        <v>364</v>
      </c>
      <c r="C13" s="265" t="s">
        <v>294</v>
      </c>
      <c r="D13" s="248">
        <v>1</v>
      </c>
      <c r="E13" s="280">
        <v>108.87</v>
      </c>
      <c r="F13" s="280">
        <v>115</v>
      </c>
      <c r="G13" s="280">
        <v>120</v>
      </c>
      <c r="H13" s="280"/>
      <c r="I13" s="280"/>
      <c r="J13" s="280"/>
      <c r="K13" s="287">
        <f>AVERAGE(E13:J13)</f>
        <v>114.62333333333333</v>
      </c>
      <c r="L13" s="288">
        <f>K13*D13</f>
        <v>114.62333333333333</v>
      </c>
    </row>
    <row r="14" spans="1:14" s="205" customFormat="1" x14ac:dyDescent="0.2">
      <c r="A14" s="206">
        <v>4</v>
      </c>
      <c r="B14" s="207" t="s">
        <v>365</v>
      </c>
      <c r="C14" s="208" t="s">
        <v>294</v>
      </c>
      <c r="D14" s="248"/>
      <c r="E14" s="280">
        <v>32.68</v>
      </c>
      <c r="F14" s="280">
        <v>39.85</v>
      </c>
      <c r="G14" s="280">
        <v>47</v>
      </c>
      <c r="H14" s="280"/>
      <c r="I14" s="280"/>
      <c r="J14" s="280"/>
      <c r="K14" s="287">
        <f t="shared" ref="K14:K25" si="0">AVERAGE(E14:J14)</f>
        <v>39.843333333333334</v>
      </c>
      <c r="L14" s="288">
        <f t="shared" ref="L14:L25" si="1">K14*D14</f>
        <v>0</v>
      </c>
      <c r="N14" s="224"/>
    </row>
    <row r="15" spans="1:14" s="205" customFormat="1" x14ac:dyDescent="0.2">
      <c r="A15" s="206">
        <v>5</v>
      </c>
      <c r="B15" s="207" t="s">
        <v>366</v>
      </c>
      <c r="C15" s="208" t="s">
        <v>294</v>
      </c>
      <c r="D15" s="248">
        <v>1</v>
      </c>
      <c r="E15" s="280">
        <v>301.29000000000002</v>
      </c>
      <c r="F15" s="280">
        <v>445.85</v>
      </c>
      <c r="G15" s="280">
        <v>449</v>
      </c>
      <c r="H15" s="280"/>
      <c r="I15" s="280"/>
      <c r="J15" s="280"/>
      <c r="K15" s="287">
        <f t="shared" si="0"/>
        <v>398.71333333333337</v>
      </c>
      <c r="L15" s="288">
        <f t="shared" si="1"/>
        <v>398.71333333333337</v>
      </c>
    </row>
    <row r="16" spans="1:14" s="205" customFormat="1" x14ac:dyDescent="0.2">
      <c r="A16" s="206">
        <v>6</v>
      </c>
      <c r="B16" s="223"/>
      <c r="C16" s="208"/>
      <c r="D16" s="248"/>
      <c r="E16" s="280">
        <v>0</v>
      </c>
      <c r="F16" s="280"/>
      <c r="G16" s="280"/>
      <c r="H16" s="280"/>
      <c r="I16" s="280"/>
      <c r="J16" s="280"/>
      <c r="K16" s="287">
        <f t="shared" si="0"/>
        <v>0</v>
      </c>
      <c r="L16" s="288">
        <f t="shared" si="1"/>
        <v>0</v>
      </c>
    </row>
    <row r="17" spans="1:12" s="205" customFormat="1" x14ac:dyDescent="0.2">
      <c r="A17" s="206">
        <v>7</v>
      </c>
      <c r="B17" s="214"/>
      <c r="C17" s="208"/>
      <c r="D17" s="248"/>
      <c r="E17" s="280">
        <v>0</v>
      </c>
      <c r="F17" s="280"/>
      <c r="G17" s="280"/>
      <c r="H17" s="280"/>
      <c r="I17" s="280"/>
      <c r="J17" s="280"/>
      <c r="K17" s="287">
        <f t="shared" si="0"/>
        <v>0</v>
      </c>
      <c r="L17" s="288">
        <f t="shared" si="1"/>
        <v>0</v>
      </c>
    </row>
    <row r="18" spans="1:12" s="205" customFormat="1" x14ac:dyDescent="0.2">
      <c r="A18" s="206">
        <v>8</v>
      </c>
      <c r="B18" s="214"/>
      <c r="C18" s="208"/>
      <c r="D18" s="248"/>
      <c r="E18" s="280">
        <v>0</v>
      </c>
      <c r="F18" s="280"/>
      <c r="G18" s="280"/>
      <c r="H18" s="280"/>
      <c r="I18" s="280"/>
      <c r="J18" s="280"/>
      <c r="K18" s="287">
        <f t="shared" si="0"/>
        <v>0</v>
      </c>
      <c r="L18" s="288">
        <f t="shared" si="1"/>
        <v>0</v>
      </c>
    </row>
    <row r="19" spans="1:12" s="205" customFormat="1" x14ac:dyDescent="0.2">
      <c r="A19" s="206">
        <v>9</v>
      </c>
      <c r="B19" s="214"/>
      <c r="C19" s="208"/>
      <c r="D19" s="248"/>
      <c r="E19" s="280">
        <v>0</v>
      </c>
      <c r="F19" s="280"/>
      <c r="G19" s="280"/>
      <c r="H19" s="280"/>
      <c r="I19" s="280"/>
      <c r="J19" s="280"/>
      <c r="K19" s="287">
        <f t="shared" si="0"/>
        <v>0</v>
      </c>
      <c r="L19" s="288">
        <f t="shared" si="1"/>
        <v>0</v>
      </c>
    </row>
    <row r="20" spans="1:12" s="205" customFormat="1" x14ac:dyDescent="0.2">
      <c r="A20" s="206">
        <v>10</v>
      </c>
      <c r="B20" s="214"/>
      <c r="C20" s="208"/>
      <c r="D20" s="248"/>
      <c r="E20" s="280">
        <v>0</v>
      </c>
      <c r="F20" s="280"/>
      <c r="G20" s="280"/>
      <c r="H20" s="280"/>
      <c r="I20" s="280"/>
      <c r="J20" s="280"/>
      <c r="K20" s="287">
        <f t="shared" si="0"/>
        <v>0</v>
      </c>
      <c r="L20" s="288">
        <f t="shared" si="1"/>
        <v>0</v>
      </c>
    </row>
    <row r="21" spans="1:12" s="205" customFormat="1" x14ac:dyDescent="0.2">
      <c r="A21" s="206">
        <v>11</v>
      </c>
      <c r="B21" s="214"/>
      <c r="C21" s="208"/>
      <c r="D21" s="248"/>
      <c r="E21" s="280">
        <v>0</v>
      </c>
      <c r="F21" s="280"/>
      <c r="G21" s="280"/>
      <c r="H21" s="280"/>
      <c r="I21" s="280"/>
      <c r="J21" s="280"/>
      <c r="K21" s="287">
        <f t="shared" si="0"/>
        <v>0</v>
      </c>
      <c r="L21" s="288">
        <f t="shared" si="1"/>
        <v>0</v>
      </c>
    </row>
    <row r="22" spans="1:12" s="205" customFormat="1" x14ac:dyDescent="0.2">
      <c r="A22" s="206">
        <v>12</v>
      </c>
      <c r="B22" s="207"/>
      <c r="C22" s="208"/>
      <c r="D22" s="248"/>
      <c r="E22" s="280">
        <v>0</v>
      </c>
      <c r="F22" s="280"/>
      <c r="G22" s="280"/>
      <c r="H22" s="280"/>
      <c r="I22" s="280"/>
      <c r="J22" s="280"/>
      <c r="K22" s="287">
        <f t="shared" si="0"/>
        <v>0</v>
      </c>
      <c r="L22" s="288">
        <f t="shared" si="1"/>
        <v>0</v>
      </c>
    </row>
    <row r="23" spans="1:12" s="205" customFormat="1" x14ac:dyDescent="0.2">
      <c r="A23" s="206">
        <v>13</v>
      </c>
      <c r="B23" s="225"/>
      <c r="C23" s="208"/>
      <c r="D23" s="251"/>
      <c r="E23" s="280">
        <v>0</v>
      </c>
      <c r="F23" s="280"/>
      <c r="G23" s="280"/>
      <c r="H23" s="280"/>
      <c r="I23" s="280"/>
      <c r="J23" s="280"/>
      <c r="K23" s="287">
        <f t="shared" si="0"/>
        <v>0</v>
      </c>
      <c r="L23" s="288">
        <f t="shared" si="1"/>
        <v>0</v>
      </c>
    </row>
    <row r="24" spans="1:12" s="205" customFormat="1" x14ac:dyDescent="0.2">
      <c r="A24" s="206">
        <v>14</v>
      </c>
      <c r="B24" s="225"/>
      <c r="C24" s="208"/>
      <c r="D24" s="251"/>
      <c r="E24" s="280">
        <v>0</v>
      </c>
      <c r="F24" s="280"/>
      <c r="G24" s="280"/>
      <c r="H24" s="280"/>
      <c r="I24" s="280"/>
      <c r="J24" s="280"/>
      <c r="K24" s="287">
        <f t="shared" si="0"/>
        <v>0</v>
      </c>
      <c r="L24" s="288">
        <f t="shared" si="1"/>
        <v>0</v>
      </c>
    </row>
    <row r="25" spans="1:12" s="205" customFormat="1" ht="13.5" thickBot="1" x14ac:dyDescent="0.25">
      <c r="A25" s="206">
        <v>15</v>
      </c>
      <c r="B25" s="214"/>
      <c r="C25" s="208"/>
      <c r="D25" s="252"/>
      <c r="E25" s="280">
        <v>0</v>
      </c>
      <c r="F25" s="280"/>
      <c r="G25" s="280"/>
      <c r="H25" s="280"/>
      <c r="I25" s="280"/>
      <c r="J25" s="280"/>
      <c r="K25" s="287">
        <f t="shared" si="0"/>
        <v>0</v>
      </c>
      <c r="L25" s="288">
        <f t="shared" si="1"/>
        <v>0</v>
      </c>
    </row>
    <row r="26" spans="1:12" ht="13.5" thickBot="1" x14ac:dyDescent="0.25">
      <c r="A26" s="498" t="s">
        <v>367</v>
      </c>
      <c r="B26" s="499"/>
      <c r="C26" s="499"/>
      <c r="D26" s="499"/>
      <c r="E26" s="499"/>
      <c r="F26" s="499"/>
      <c r="G26" s="499"/>
      <c r="H26" s="499"/>
      <c r="I26" s="499"/>
      <c r="J26" s="500"/>
      <c r="K26" s="569">
        <f>SUM(L11:L25)</f>
        <v>1330.6066666666666</v>
      </c>
      <c r="L26" s="570"/>
    </row>
    <row r="27" spans="1:12" ht="13.5" thickBot="1" x14ac:dyDescent="0.25">
      <c r="A27" s="180"/>
      <c r="B27" s="180"/>
      <c r="C27" s="180"/>
      <c r="D27" s="180"/>
      <c r="E27" s="180"/>
      <c r="F27" s="180"/>
      <c r="G27" s="180"/>
      <c r="H27" s="180"/>
      <c r="I27" s="180"/>
      <c r="J27" s="180"/>
      <c r="K27" s="290"/>
      <c r="L27" s="290"/>
    </row>
    <row r="28" spans="1:12" ht="13.5" thickBot="1" x14ac:dyDescent="0.25">
      <c r="A28" s="498" t="s">
        <v>368</v>
      </c>
      <c r="B28" s="499"/>
      <c r="C28" s="499"/>
      <c r="D28" s="499"/>
      <c r="E28" s="499"/>
      <c r="F28" s="499"/>
      <c r="G28" s="499"/>
      <c r="H28" s="499"/>
      <c r="I28" s="499"/>
      <c r="J28" s="500"/>
      <c r="K28" s="503" t="e">
        <f>(K26*10%)/12/#REF!</f>
        <v>#REF!</v>
      </c>
      <c r="L28" s="504"/>
    </row>
    <row r="29" spans="1:12" ht="13.5" thickBot="1" x14ac:dyDescent="0.25">
      <c r="A29" s="180"/>
      <c r="B29" s="180"/>
      <c r="C29" s="180"/>
      <c r="D29" s="180"/>
      <c r="E29" s="180"/>
      <c r="F29" s="180"/>
      <c r="G29" s="180"/>
      <c r="H29" s="180"/>
      <c r="I29" s="180"/>
      <c r="J29" s="180"/>
      <c r="K29" s="262"/>
      <c r="L29" s="262"/>
    </row>
    <row r="30" spans="1:12" ht="20.25" customHeight="1" x14ac:dyDescent="0.2">
      <c r="A30" s="418"/>
      <c r="B30" s="419"/>
      <c r="C30" s="424" t="s">
        <v>307</v>
      </c>
      <c r="D30" s="427"/>
      <c r="E30" s="428"/>
      <c r="F30" s="428"/>
      <c r="G30" s="428"/>
      <c r="H30" s="428"/>
      <c r="I30" s="428"/>
      <c r="J30" s="428"/>
      <c r="K30" s="428"/>
      <c r="L30" s="429"/>
    </row>
    <row r="31" spans="1:12" x14ac:dyDescent="0.2">
      <c r="A31" s="420"/>
      <c r="B31" s="421"/>
      <c r="C31" s="425"/>
      <c r="D31" s="430"/>
      <c r="E31" s="431"/>
      <c r="F31" s="431"/>
      <c r="G31" s="431"/>
      <c r="H31" s="431"/>
      <c r="I31" s="431"/>
      <c r="J31" s="431"/>
      <c r="K31" s="431"/>
      <c r="L31" s="432"/>
    </row>
    <row r="32" spans="1:12" ht="14.25" customHeight="1" x14ac:dyDescent="0.2">
      <c r="A32" s="420"/>
      <c r="B32" s="421"/>
      <c r="C32" s="425"/>
      <c r="D32" s="430"/>
      <c r="E32" s="431"/>
      <c r="F32" s="431"/>
      <c r="G32" s="431"/>
      <c r="H32" s="431"/>
      <c r="I32" s="431"/>
      <c r="J32" s="431"/>
      <c r="K32" s="431"/>
      <c r="L32" s="432"/>
    </row>
    <row r="33" spans="1:12" ht="13.5" thickBot="1" x14ac:dyDescent="0.25">
      <c r="A33" s="422"/>
      <c r="B33" s="423"/>
      <c r="C33" s="426"/>
      <c r="D33" s="433"/>
      <c r="E33" s="434"/>
      <c r="F33" s="434"/>
      <c r="G33" s="434"/>
      <c r="H33" s="434"/>
      <c r="I33" s="434"/>
      <c r="J33" s="434"/>
      <c r="K33" s="434"/>
      <c r="L33" s="435"/>
    </row>
    <row r="34" spans="1:12" ht="13.5" thickBot="1" x14ac:dyDescent="0.25"/>
    <row r="35" spans="1:12" x14ac:dyDescent="0.2">
      <c r="A35" s="568" t="s">
        <v>369</v>
      </c>
      <c r="B35" s="437"/>
      <c r="C35" s="437"/>
      <c r="D35" s="437"/>
      <c r="E35" s="437"/>
      <c r="F35" s="437"/>
      <c r="G35" s="437"/>
      <c r="H35" s="437"/>
      <c r="I35" s="437"/>
      <c r="J35" s="437"/>
      <c r="K35" s="437"/>
      <c r="L35" s="438"/>
    </row>
    <row r="36" spans="1:12" x14ac:dyDescent="0.2">
      <c r="A36" s="439"/>
      <c r="B36" s="386"/>
      <c r="C36" s="386"/>
      <c r="D36" s="386"/>
      <c r="E36" s="386"/>
      <c r="F36" s="386"/>
      <c r="G36" s="386"/>
      <c r="H36" s="386"/>
      <c r="I36" s="386"/>
      <c r="J36" s="386"/>
      <c r="K36" s="386"/>
      <c r="L36" s="440"/>
    </row>
    <row r="37" spans="1:12" x14ac:dyDescent="0.2">
      <c r="A37" s="439"/>
      <c r="B37" s="386"/>
      <c r="C37" s="386"/>
      <c r="D37" s="386"/>
      <c r="E37" s="386"/>
      <c r="F37" s="386"/>
      <c r="G37" s="386"/>
      <c r="H37" s="386"/>
      <c r="I37" s="386"/>
      <c r="J37" s="386"/>
      <c r="K37" s="386"/>
      <c r="L37" s="440"/>
    </row>
    <row r="38" spans="1:12" x14ac:dyDescent="0.2">
      <c r="A38" s="439"/>
      <c r="B38" s="386"/>
      <c r="C38" s="386"/>
      <c r="D38" s="386"/>
      <c r="E38" s="386"/>
      <c r="F38" s="386"/>
      <c r="G38" s="386"/>
      <c r="H38" s="386"/>
      <c r="I38" s="386"/>
      <c r="J38" s="386"/>
      <c r="K38" s="386"/>
      <c r="L38" s="440"/>
    </row>
    <row r="39" spans="1:12" ht="13.5" thickBot="1" x14ac:dyDescent="0.25">
      <c r="A39" s="441"/>
      <c r="B39" s="442"/>
      <c r="C39" s="442"/>
      <c r="D39" s="442"/>
      <c r="E39" s="442"/>
      <c r="F39" s="442"/>
      <c r="G39" s="442"/>
      <c r="H39" s="442"/>
      <c r="I39" s="442"/>
      <c r="J39" s="442"/>
      <c r="K39" s="442"/>
      <c r="L39" s="44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Recepcionista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Josue Menezes Vieira</cp:lastModifiedBy>
  <cp:revision/>
  <dcterms:created xsi:type="dcterms:W3CDTF">2010-12-08T17:56:29Z</dcterms:created>
  <dcterms:modified xsi:type="dcterms:W3CDTF">2023-07-03T19:41:05Z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